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4 CUENTA PUBLICA ANUAL 2021\"/>
    </mc:Choice>
  </mc:AlternateContent>
  <xr:revisionPtr revIDLastSave="0" documentId="13_ncr:1_{7F2BB5F9-F550-4657-B17B-48D3C9BDF9C0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8" yWindow="-108" windowWidth="19416" windowHeight="10416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E137" i="6"/>
  <c r="F137" i="6"/>
  <c r="T129" i="24" s="1"/>
  <c r="B137" i="6"/>
  <c r="C62" i="6"/>
  <c r="D62" i="6"/>
  <c r="R55" i="24" s="1"/>
  <c r="E62" i="6"/>
  <c r="S55" i="24" s="1"/>
  <c r="F62" i="6"/>
  <c r="B62" i="6"/>
  <c r="B8" i="10"/>
  <c r="C6" i="23"/>
  <c r="C7" i="23" s="1"/>
  <c r="B9" i="1"/>
  <c r="H25" i="23"/>
  <c r="G25" i="23"/>
  <c r="F25" i="23"/>
  <c r="E25" i="23"/>
  <c r="D25" i="23"/>
  <c r="U3" i="27"/>
  <c r="U65" i="26"/>
  <c r="G71" i="8"/>
  <c r="U63" i="26" s="1"/>
  <c r="U62" i="26"/>
  <c r="U49" i="26"/>
  <c r="U41" i="26"/>
  <c r="U37" i="26"/>
  <c r="G19" i="8"/>
  <c r="U12" i="26" s="1"/>
  <c r="G27" i="8"/>
  <c r="U20" i="26" s="1"/>
  <c r="G37" i="8"/>
  <c r="U30" i="26" s="1"/>
  <c r="B10" i="6"/>
  <c r="B18" i="6"/>
  <c r="B28" i="6"/>
  <c r="B38" i="6"/>
  <c r="P31" i="24" s="1"/>
  <c r="B48" i="6"/>
  <c r="B58" i="6"/>
  <c r="B71" i="6"/>
  <c r="B75" i="6"/>
  <c r="P68" i="24" s="1"/>
  <c r="U146" i="24"/>
  <c r="G150" i="6"/>
  <c r="U142" i="24" s="1"/>
  <c r="U118" i="24"/>
  <c r="U122" i="24"/>
  <c r="B7" i="13"/>
  <c r="G10" i="6"/>
  <c r="U3" i="24" s="1"/>
  <c r="G16" i="5"/>
  <c r="G28" i="5"/>
  <c r="G35" i="5"/>
  <c r="G37" i="5"/>
  <c r="G41" i="5" s="1"/>
  <c r="G42" i="5" s="1"/>
  <c r="U35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 s="1"/>
  <c r="D18" i="13"/>
  <c r="R12" i="31" s="1"/>
  <c r="E18" i="13"/>
  <c r="S12" i="31" s="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E29" i="13" s="1"/>
  <c r="S22" i="31" s="1"/>
  <c r="F7" i="13"/>
  <c r="G7" i="13"/>
  <c r="G29" i="13"/>
  <c r="U22" i="31" s="1"/>
  <c r="U2" i="31"/>
  <c r="Q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D7" i="12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/>
  <c r="R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D30" i="11" s="1"/>
  <c r="R22" i="29" s="1"/>
  <c r="E8" i="11"/>
  <c r="E30" i="11" s="1"/>
  <c r="S22" i="29" s="1"/>
  <c r="F8" i="11"/>
  <c r="F30" i="11" s="1"/>
  <c r="T22" i="29" s="1"/>
  <c r="G8" i="11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 s="1"/>
  <c r="G29" i="10"/>
  <c r="U21" i="28" s="1"/>
  <c r="Q22" i="28"/>
  <c r="R22" i="28"/>
  <c r="S22" i="28"/>
  <c r="T22" i="28"/>
  <c r="U22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R2" i="27" s="1"/>
  <c r="E12" i="9"/>
  <c r="E16" i="9"/>
  <c r="S9" i="27" s="1"/>
  <c r="F12" i="9"/>
  <c r="T5" i="27" s="1"/>
  <c r="F16" i="9"/>
  <c r="G16" i="9"/>
  <c r="U9" i="27" s="1"/>
  <c r="Q3" i="27"/>
  <c r="R3" i="27"/>
  <c r="S3" i="27"/>
  <c r="T3" i="27"/>
  <c r="Q4" i="27"/>
  <c r="R4" i="27"/>
  <c r="S4" i="27"/>
  <c r="T4" i="27"/>
  <c r="U4" i="27"/>
  <c r="Q5" i="27"/>
  <c r="R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S20" i="27" s="1"/>
  <c r="F24" i="9"/>
  <c r="F28" i="9"/>
  <c r="G24" i="9"/>
  <c r="U16" i="27" s="1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9" i="8"/>
  <c r="C27" i="8"/>
  <c r="C37" i="8"/>
  <c r="Q30" i="26" s="1"/>
  <c r="R3" i="26"/>
  <c r="D19" i="8"/>
  <c r="R12" i="26" s="1"/>
  <c r="D27" i="8"/>
  <c r="D37" i="8"/>
  <c r="R30" i="26" s="1"/>
  <c r="E19" i="8"/>
  <c r="E27" i="8"/>
  <c r="E37" i="8"/>
  <c r="T3" i="26"/>
  <c r="F19" i="8"/>
  <c r="F27" i="8"/>
  <c r="F37" i="8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C43" i="8" s="1"/>
  <c r="D44" i="8"/>
  <c r="R36" i="26" s="1"/>
  <c r="D53" i="8"/>
  <c r="D61" i="8"/>
  <c r="D71" i="8"/>
  <c r="E44" i="8"/>
  <c r="S36" i="26" s="1"/>
  <c r="E53" i="8"/>
  <c r="E61" i="8"/>
  <c r="E43" i="8" s="1"/>
  <c r="E71" i="8"/>
  <c r="S63" i="26" s="1"/>
  <c r="F44" i="8"/>
  <c r="T36" i="26" s="1"/>
  <c r="F53" i="8"/>
  <c r="F61" i="8"/>
  <c r="F71" i="8"/>
  <c r="T63" i="26" s="1"/>
  <c r="G44" i="8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T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Q63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9" i="7"/>
  <c r="F19" i="7"/>
  <c r="T3" i="25" s="1"/>
  <c r="E9" i="7"/>
  <c r="E19" i="7"/>
  <c r="S3" i="25" s="1"/>
  <c r="D9" i="7"/>
  <c r="R2" i="25" s="1"/>
  <c r="D19" i="7"/>
  <c r="R3" i="25" s="1"/>
  <c r="C9" i="7"/>
  <c r="C19" i="7"/>
  <c r="Q3" i="25" s="1"/>
  <c r="C29" i="7"/>
  <c r="Q4" i="25" s="1"/>
  <c r="B9" i="7"/>
  <c r="B19" i="7"/>
  <c r="U3" i="25"/>
  <c r="P3" i="25"/>
  <c r="A3" i="25"/>
  <c r="A4" i="25"/>
  <c r="A2" i="25"/>
  <c r="A87" i="24"/>
  <c r="C85" i="6"/>
  <c r="C93" i="6"/>
  <c r="C103" i="6"/>
  <c r="Q95" i="24" s="1"/>
  <c r="C113" i="6"/>
  <c r="C123" i="6"/>
  <c r="C133" i="6"/>
  <c r="Q125" i="24" s="1"/>
  <c r="C146" i="6"/>
  <c r="Q138" i="24" s="1"/>
  <c r="C150" i="6"/>
  <c r="Q142" i="24" s="1"/>
  <c r="D85" i="6"/>
  <c r="R77" i="24" s="1"/>
  <c r="D93" i="6"/>
  <c r="D103" i="6"/>
  <c r="R95" i="24" s="1"/>
  <c r="D113" i="6"/>
  <c r="R105" i="24" s="1"/>
  <c r="D123" i="6"/>
  <c r="D133" i="6"/>
  <c r="D146" i="6"/>
  <c r="R138" i="24" s="1"/>
  <c r="D150" i="6"/>
  <c r="R142" i="24" s="1"/>
  <c r="E85" i="6"/>
  <c r="E93" i="6"/>
  <c r="E103" i="6"/>
  <c r="E113" i="6"/>
  <c r="E123" i="6"/>
  <c r="S115" i="24" s="1"/>
  <c r="E133" i="6"/>
  <c r="S125" i="24" s="1"/>
  <c r="E146" i="6"/>
  <c r="E150" i="6"/>
  <c r="F85" i="6"/>
  <c r="T77" i="24" s="1"/>
  <c r="F93" i="6"/>
  <c r="F103" i="6"/>
  <c r="T95" i="24" s="1"/>
  <c r="F113" i="6"/>
  <c r="F123" i="6"/>
  <c r="T115" i="24" s="1"/>
  <c r="F133" i="6"/>
  <c r="F146" i="6"/>
  <c r="F150" i="6"/>
  <c r="G85" i="6"/>
  <c r="G93" i="6"/>
  <c r="G103" i="6"/>
  <c r="G123" i="6"/>
  <c r="U115" i="24" s="1"/>
  <c r="G133" i="6"/>
  <c r="U125" i="24" s="1"/>
  <c r="G146" i="6"/>
  <c r="U138" i="24" s="1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38" i="6"/>
  <c r="C48" i="6"/>
  <c r="C58" i="6"/>
  <c r="C71" i="6"/>
  <c r="C75" i="6"/>
  <c r="Q68" i="24" s="1"/>
  <c r="D10" i="6"/>
  <c r="R3" i="24" s="1"/>
  <c r="D18" i="6"/>
  <c r="D28" i="6"/>
  <c r="D38" i="6"/>
  <c r="D48" i="6"/>
  <c r="D58" i="6"/>
  <c r="R51" i="24" s="1"/>
  <c r="D71" i="6"/>
  <c r="R64" i="24" s="1"/>
  <c r="D75" i="6"/>
  <c r="R68" i="24" s="1"/>
  <c r="E10" i="6"/>
  <c r="E18" i="6"/>
  <c r="E28" i="6"/>
  <c r="S21" i="24" s="1"/>
  <c r="E38" i="6"/>
  <c r="S31" i="24" s="1"/>
  <c r="E48" i="6"/>
  <c r="E58" i="6"/>
  <c r="S51" i="24" s="1"/>
  <c r="E71" i="6"/>
  <c r="E75" i="6"/>
  <c r="F10" i="6"/>
  <c r="T3" i="24" s="1"/>
  <c r="F18" i="6"/>
  <c r="F28" i="6"/>
  <c r="F38" i="6"/>
  <c r="F48" i="6"/>
  <c r="F58" i="6"/>
  <c r="T51" i="24" s="1"/>
  <c r="F71" i="6"/>
  <c r="T64" i="24" s="1"/>
  <c r="F75" i="6"/>
  <c r="T68" i="24" s="1"/>
  <c r="G38" i="6"/>
  <c r="U31" i="24" s="1"/>
  <c r="G48" i="6"/>
  <c r="U41" i="24" s="1"/>
  <c r="G58" i="6"/>
  <c r="G71" i="6"/>
  <c r="G75" i="6"/>
  <c r="B85" i="6"/>
  <c r="P77" i="24" s="1"/>
  <c r="B93" i="6"/>
  <c r="P85" i="24" s="1"/>
  <c r="B103" i="6"/>
  <c r="P95" i="24" s="1"/>
  <c r="B113" i="6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 s="1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D41" i="5"/>
  <c r="R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B41" i="5" s="1"/>
  <c r="B35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/>
  <c r="H23" i="23"/>
  <c r="F6" i="11" s="1"/>
  <c r="G23" i="23"/>
  <c r="E6" i="11"/>
  <c r="F23" i="23"/>
  <c r="D6" i="10" s="1"/>
  <c r="E23" i="23"/>
  <c r="C6" i="11"/>
  <c r="G6" i="10"/>
  <c r="E6" i="10"/>
  <c r="C6" i="10"/>
  <c r="G5" i="13"/>
  <c r="G5" i="12"/>
  <c r="C11" i="23"/>
  <c r="A2" i="12" s="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U4" i="17" s="1"/>
  <c r="E14" i="3"/>
  <c r="K8" i="3"/>
  <c r="J8" i="3"/>
  <c r="X3" i="17" s="1"/>
  <c r="H8" i="3"/>
  <c r="G8" i="3"/>
  <c r="U3" i="17" s="1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B27" i="2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B37" i="4"/>
  <c r="B8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6" i="18"/>
  <c r="P20" i="18"/>
  <c r="P21" i="18"/>
  <c r="P23" i="18"/>
  <c r="P24" i="18"/>
  <c r="P19" i="18"/>
  <c r="P16" i="18"/>
  <c r="P17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F31" i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B47" i="1" s="1"/>
  <c r="P42" i="15" s="1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C70" i="4"/>
  <c r="D70" i="4"/>
  <c r="C68" i="4"/>
  <c r="Q36" i="18" s="1"/>
  <c r="D68" i="4"/>
  <c r="R36" i="18" s="1"/>
  <c r="C64" i="4"/>
  <c r="D64" i="4"/>
  <c r="D72" i="4" s="1"/>
  <c r="D74" i="4" s="1"/>
  <c r="R39" i="18" s="1"/>
  <c r="C63" i="4"/>
  <c r="C72" i="4" s="1"/>
  <c r="Q38" i="18" s="1"/>
  <c r="D63" i="4"/>
  <c r="C48" i="4"/>
  <c r="Q26" i="18" s="1"/>
  <c r="C55" i="4"/>
  <c r="D55" i="4"/>
  <c r="R31" i="18" s="1"/>
  <c r="C53" i="4"/>
  <c r="D53" i="4"/>
  <c r="D48" i="4"/>
  <c r="C49" i="4"/>
  <c r="Q27" i="18" s="1"/>
  <c r="D49" i="4"/>
  <c r="R27" i="18" s="1"/>
  <c r="C29" i="4"/>
  <c r="Q15" i="18" s="1"/>
  <c r="D29" i="4"/>
  <c r="R15" i="18" s="1"/>
  <c r="C40" i="4"/>
  <c r="Q22" i="18" s="1"/>
  <c r="D40" i="4"/>
  <c r="C37" i="4"/>
  <c r="D37" i="4"/>
  <c r="R19" i="18" s="1"/>
  <c r="C17" i="4"/>
  <c r="Q9" i="18" s="1"/>
  <c r="C13" i="4"/>
  <c r="Q6" i="18" s="1"/>
  <c r="D13" i="4"/>
  <c r="S17" i="16"/>
  <c r="P17" i="16"/>
  <c r="S15" i="16"/>
  <c r="P15" i="16"/>
  <c r="R14" i="16"/>
  <c r="C13" i="2"/>
  <c r="Q8" i="16" s="1"/>
  <c r="D13" i="2"/>
  <c r="R8" i="16" s="1"/>
  <c r="E13" i="2"/>
  <c r="S8" i="16" s="1"/>
  <c r="F13" i="2"/>
  <c r="T8" i="16" s="1"/>
  <c r="G13" i="2"/>
  <c r="H13" i="2"/>
  <c r="V8" i="16"/>
  <c r="B13" i="2"/>
  <c r="P8" i="16" s="1"/>
  <c r="Q4" i="16"/>
  <c r="R4" i="16"/>
  <c r="S4" i="16"/>
  <c r="T4" i="16"/>
  <c r="U4" i="16"/>
  <c r="V4" i="16"/>
  <c r="P4" i="16"/>
  <c r="P4" i="15"/>
  <c r="R22" i="18"/>
  <c r="Q30" i="18"/>
  <c r="R32" i="18"/>
  <c r="Q32" i="18"/>
  <c r="R26" i="18"/>
  <c r="Q31" i="18"/>
  <c r="R37" i="18"/>
  <c r="R6" i="18"/>
  <c r="R30" i="18"/>
  <c r="Q33" i="18"/>
  <c r="Q37" i="18"/>
  <c r="G8" i="2"/>
  <c r="G20" i="2" s="1"/>
  <c r="U13" i="16" s="1"/>
  <c r="U8" i="16"/>
  <c r="E8" i="2"/>
  <c r="S3" i="16" s="1"/>
  <c r="H8" i="2"/>
  <c r="V3" i="16" s="1"/>
  <c r="F8" i="2"/>
  <c r="F20" i="2" s="1"/>
  <c r="T13" i="16" s="1"/>
  <c r="C8" i="2"/>
  <c r="C20" i="2" s="1"/>
  <c r="Q13" i="16" s="1"/>
  <c r="U3" i="16"/>
  <c r="C8" i="4"/>
  <c r="C21" i="4" s="1"/>
  <c r="C23" i="4" s="1"/>
  <c r="C25" i="4" s="1"/>
  <c r="Q5" i="18"/>
  <c r="D8" i="4"/>
  <c r="R5" i="18"/>
  <c r="R2" i="18"/>
  <c r="D21" i="4"/>
  <c r="D23" i="4" s="1"/>
  <c r="Q67" i="15"/>
  <c r="Q3" i="16"/>
  <c r="V3" i="17"/>
  <c r="Q2" i="25"/>
  <c r="E29" i="7" l="1"/>
  <c r="S4" i="25" s="1"/>
  <c r="G29" i="7"/>
  <c r="U4" i="25" s="1"/>
  <c r="T14" i="16"/>
  <c r="E20" i="3"/>
  <c r="S5" i="17" s="1"/>
  <c r="H20" i="3"/>
  <c r="V5" i="17" s="1"/>
  <c r="B29" i="7"/>
  <c r="P4" i="25" s="1"/>
  <c r="D29" i="13"/>
  <c r="R22" i="31" s="1"/>
  <c r="R2" i="31"/>
  <c r="S2" i="31"/>
  <c r="E31" i="12"/>
  <c r="S23" i="30" s="1"/>
  <c r="D31" i="12"/>
  <c r="R23" i="30" s="1"/>
  <c r="B30" i="11"/>
  <c r="P22" i="29" s="1"/>
  <c r="B32" i="10"/>
  <c r="P23" i="28" s="1"/>
  <c r="G32" i="10"/>
  <c r="U23" i="28" s="1"/>
  <c r="C32" i="10"/>
  <c r="Q23" i="28" s="1"/>
  <c r="E21" i="9"/>
  <c r="B9" i="9"/>
  <c r="P2" i="27" s="1"/>
  <c r="E9" i="9"/>
  <c r="S2" i="27" s="1"/>
  <c r="F9" i="9"/>
  <c r="T2" i="27" s="1"/>
  <c r="S5" i="27"/>
  <c r="B43" i="8"/>
  <c r="B77" i="8" s="1"/>
  <c r="P68" i="26" s="1"/>
  <c r="S53" i="26"/>
  <c r="D9" i="8"/>
  <c r="R2" i="26" s="1"/>
  <c r="F9" i="8"/>
  <c r="T2" i="26" s="1"/>
  <c r="B9" i="8"/>
  <c r="P2" i="26" s="1"/>
  <c r="R20" i="26"/>
  <c r="F29" i="7"/>
  <c r="T4" i="25" s="1"/>
  <c r="U2" i="25"/>
  <c r="P2" i="25"/>
  <c r="T2" i="25"/>
  <c r="F84" i="6"/>
  <c r="T76" i="24" s="1"/>
  <c r="E84" i="6"/>
  <c r="S76" i="24" s="1"/>
  <c r="C84" i="6"/>
  <c r="Q76" i="24" s="1"/>
  <c r="F9" i="6"/>
  <c r="F159" i="6" s="1"/>
  <c r="T150" i="24" s="1"/>
  <c r="E9" i="6"/>
  <c r="E159" i="6" s="1"/>
  <c r="S150" i="24" s="1"/>
  <c r="D9" i="6"/>
  <c r="R2" i="24" s="1"/>
  <c r="A2" i="13"/>
  <c r="B6" i="10"/>
  <c r="F6" i="10"/>
  <c r="D6" i="11"/>
  <c r="S35" i="26"/>
  <c r="Q20" i="26"/>
  <c r="C9" i="8"/>
  <c r="Q2" i="26" s="1"/>
  <c r="A2" i="9"/>
  <c r="A2" i="6"/>
  <c r="D84" i="6"/>
  <c r="R76" i="24" s="1"/>
  <c r="S2" i="25"/>
  <c r="T53" i="26"/>
  <c r="F43" i="8"/>
  <c r="Q35" i="26"/>
  <c r="E33" i="9"/>
  <c r="S24" i="27" s="1"/>
  <c r="S13" i="27"/>
  <c r="C21" i="9"/>
  <c r="Q16" i="27"/>
  <c r="R15" i="28"/>
  <c r="D32" i="10"/>
  <c r="R23" i="28" s="1"/>
  <c r="G30" i="11"/>
  <c r="U22" i="29" s="1"/>
  <c r="U2" i="29"/>
  <c r="G31" i="12"/>
  <c r="U23" i="30" s="1"/>
  <c r="U2" i="30"/>
  <c r="B29" i="13"/>
  <c r="P22" i="31" s="1"/>
  <c r="P2" i="31"/>
  <c r="G18" i="6"/>
  <c r="G28" i="6"/>
  <c r="U21" i="24" s="1"/>
  <c r="G113" i="6"/>
  <c r="U105" i="24" s="1"/>
  <c r="U106" i="24"/>
  <c r="G53" i="8"/>
  <c r="U45" i="26" s="1"/>
  <c r="U46" i="26"/>
  <c r="G61" i="8"/>
  <c r="U53" i="26" s="1"/>
  <c r="U58" i="26"/>
  <c r="F47" i="1"/>
  <c r="F59" i="1" s="1"/>
  <c r="R33" i="18"/>
  <c r="J20" i="3"/>
  <c r="X5" i="17" s="1"/>
  <c r="A2" i="11"/>
  <c r="C41" i="5"/>
  <c r="G65" i="5"/>
  <c r="U56" i="20" s="1"/>
  <c r="C9" i="6"/>
  <c r="D43" i="8"/>
  <c r="R53" i="26"/>
  <c r="F29" i="13"/>
  <c r="T22" i="31" s="1"/>
  <c r="T2" i="31"/>
  <c r="G62" i="6"/>
  <c r="U55" i="24" s="1"/>
  <c r="G137" i="6"/>
  <c r="U129" i="24" s="1"/>
  <c r="B9" i="6"/>
  <c r="G12" i="9"/>
  <c r="U7" i="27"/>
  <c r="G21" i="9"/>
  <c r="E20" i="2"/>
  <c r="S13" i="16" s="1"/>
  <c r="B8" i="2"/>
  <c r="Q2" i="18"/>
  <c r="D44" i="4"/>
  <c r="R25" i="18" s="1"/>
  <c r="D8" i="2"/>
  <c r="D20" i="2" s="1"/>
  <c r="R13" i="16" s="1"/>
  <c r="G20" i="3"/>
  <c r="U5" i="17" s="1"/>
  <c r="K20" i="3"/>
  <c r="Y5" i="17" s="1"/>
  <c r="P22" i="20"/>
  <c r="S11" i="24"/>
  <c r="B84" i="6"/>
  <c r="P76" i="24" s="1"/>
  <c r="U36" i="26"/>
  <c r="E9" i="8"/>
  <c r="S2" i="26" s="1"/>
  <c r="S20" i="26"/>
  <c r="B21" i="9"/>
  <c r="P16" i="27"/>
  <c r="T16" i="27"/>
  <c r="F21" i="9"/>
  <c r="D21" i="9"/>
  <c r="R16" i="27"/>
  <c r="T15" i="28"/>
  <c r="F32" i="10"/>
  <c r="T23" i="28" s="1"/>
  <c r="C30" i="11"/>
  <c r="Q22" i="29" s="1"/>
  <c r="Q2" i="29"/>
  <c r="C31" i="12"/>
  <c r="Q23" i="30" s="1"/>
  <c r="Q2" i="30"/>
  <c r="D29" i="7"/>
  <c r="R4" i="25" s="1"/>
  <c r="S2" i="30"/>
  <c r="T2" i="29"/>
  <c r="P2" i="30"/>
  <c r="B65" i="5"/>
  <c r="P56" i="20" s="1"/>
  <c r="B70" i="5"/>
  <c r="P34" i="20"/>
  <c r="E41" i="5"/>
  <c r="E70" i="5" s="1"/>
  <c r="D70" i="5"/>
  <c r="B72" i="4"/>
  <c r="B74" i="4" s="1"/>
  <c r="P39" i="18" s="1"/>
  <c r="D57" i="4"/>
  <c r="D59" i="4" s="1"/>
  <c r="B57" i="4"/>
  <c r="B59" i="4" s="1"/>
  <c r="C44" i="4"/>
  <c r="Q25" i="18" s="1"/>
  <c r="B44" i="4"/>
  <c r="P25" i="18" s="1"/>
  <c r="Q19" i="18"/>
  <c r="R12" i="18"/>
  <c r="Q12" i="18"/>
  <c r="C74" i="4"/>
  <c r="Q39" i="18" s="1"/>
  <c r="B21" i="4"/>
  <c r="B23" i="4" s="1"/>
  <c r="C33" i="4"/>
  <c r="Q18" i="18" s="1"/>
  <c r="Q14" i="18"/>
  <c r="R13" i="18"/>
  <c r="D25" i="4"/>
  <c r="C57" i="4"/>
  <c r="C59" i="4" s="1"/>
  <c r="Q13" i="18"/>
  <c r="P38" i="18"/>
  <c r="R38" i="18"/>
  <c r="S4" i="17"/>
  <c r="I20" i="3"/>
  <c r="W5" i="17" s="1"/>
  <c r="W3" i="17"/>
  <c r="Y3" i="17"/>
  <c r="H20" i="2"/>
  <c r="V13" i="16" s="1"/>
  <c r="T3" i="16"/>
  <c r="R3" i="16"/>
  <c r="F79" i="1"/>
  <c r="Q119" i="15" s="1"/>
  <c r="E79" i="1"/>
  <c r="P119" i="15" s="1"/>
  <c r="P106" i="15"/>
  <c r="E47" i="1"/>
  <c r="E59" i="1" s="1"/>
  <c r="Q104" i="15"/>
  <c r="Q95" i="15"/>
  <c r="C47" i="1"/>
  <c r="C62" i="1" s="1"/>
  <c r="Q54" i="15" s="1"/>
  <c r="B62" i="1"/>
  <c r="P54" i="15" s="1"/>
  <c r="P35" i="26" l="1"/>
  <c r="G43" i="8"/>
  <c r="U35" i="26" s="1"/>
  <c r="C77" i="8"/>
  <c r="Q68" i="26" s="1"/>
  <c r="T2" i="24"/>
  <c r="S2" i="24"/>
  <c r="G9" i="8"/>
  <c r="U2" i="26" s="1"/>
  <c r="U3" i="26"/>
  <c r="R13" i="27"/>
  <c r="D33" i="9"/>
  <c r="R24" i="27" s="1"/>
  <c r="Q42" i="15"/>
  <c r="P12" i="18"/>
  <c r="G70" i="5"/>
  <c r="U13" i="27"/>
  <c r="Q2" i="24"/>
  <c r="C159" i="6"/>
  <c r="Q150" i="24" s="1"/>
  <c r="C33" i="9"/>
  <c r="Q24" i="27" s="1"/>
  <c r="Q13" i="27"/>
  <c r="T35" i="26"/>
  <c r="F77" i="8"/>
  <c r="T68" i="26" s="1"/>
  <c r="E77" i="8"/>
  <c r="S68" i="26" s="1"/>
  <c r="P13" i="27"/>
  <c r="B33" i="9"/>
  <c r="P24" i="27" s="1"/>
  <c r="B20" i="2"/>
  <c r="P13" i="16" s="1"/>
  <c r="P3" i="16"/>
  <c r="G9" i="9"/>
  <c r="U2" i="27" s="1"/>
  <c r="U5" i="27"/>
  <c r="Q34" i="20"/>
  <c r="C70" i="5"/>
  <c r="G9" i="6"/>
  <c r="U11" i="24"/>
  <c r="R35" i="26"/>
  <c r="D77" i="8"/>
  <c r="R68" i="26" s="1"/>
  <c r="T13" i="27"/>
  <c r="F33" i="9"/>
  <c r="T24" i="27" s="1"/>
  <c r="P2" i="24"/>
  <c r="B159" i="6"/>
  <c r="P150" i="24" s="1"/>
  <c r="G84" i="6"/>
  <c r="U76" i="24" s="1"/>
  <c r="D159" i="6"/>
  <c r="R150" i="24" s="1"/>
  <c r="S34" i="20"/>
  <c r="R14" i="18"/>
  <c r="D33" i="4"/>
  <c r="R18" i="18" s="1"/>
  <c r="B25" i="4"/>
  <c r="P13" i="18"/>
  <c r="F81" i="1"/>
  <c r="Q120" i="15" s="1"/>
  <c r="P95" i="15"/>
  <c r="E81" i="1"/>
  <c r="P120" i="15" s="1"/>
  <c r="P104" i="15"/>
  <c r="G77" i="8" l="1"/>
  <c r="U68" i="26" s="1"/>
  <c r="U2" i="24"/>
  <c r="G159" i="6"/>
  <c r="U150" i="24" s="1"/>
  <c r="G33" i="9"/>
  <c r="U24" i="27" s="1"/>
  <c r="P14" i="18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<sst xmlns="http://schemas.openxmlformats.org/spreadsheetml/2006/main" count="4243" uniqueCount="3306">
  <si>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</si>
  <si>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</si>
  <si>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</si>
  <si>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</si>
  <si>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</si>
  <si>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</si>
  <si>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</si>
  <si>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</si>
  <si>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</si>
  <si>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</si>
  <si>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</si>
  <si>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</si>
  <si>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</si>
  <si>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</si>
  <si>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</si>
  <si>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</si>
  <si>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</si>
  <si>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</si>
  <si>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</si>
  <si>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</si>
  <si>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</si>
  <si>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</si>
  <si>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</si>
  <si>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</si>
  <si>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</si>
  <si>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</si>
  <si>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</si>
  <si>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</si>
  <si>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</si>
  <si>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</si>
  <si>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</si>
  <si>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</si>
  <si>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</si>
  <si>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</si>
  <si>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</si>
  <si>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</si>
  <si>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</si>
  <si>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</si>
  <si>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</si>
  <si>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</si>
  <si>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</si>
  <si>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</si>
  <si>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</si>
  <si>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</si>
  <si>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</si>
  <si>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</si>
  <si>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</si>
  <si>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</si>
  <si>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</si>
  <si>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</si>
  <si>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</si>
  <si>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</si>
  <si>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</si>
  <si>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</si>
  <si>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</si>
  <si>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</si>
  <si>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</si>
  <si>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</si>
  <si>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</si>
  <si>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</si>
  <si>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</si>
  <si>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</si>
  <si>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</si>
  <si>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</si>
  <si>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</si>
  <si>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</si>
  <si>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</si>
  <si>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</si>
  <si>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</si>
  <si>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</si>
  <si>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</si>
  <si>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</si>
  <si>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</si>
  <si>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</si>
  <si>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</si>
  <si>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</si>
  <si>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</si>
  <si>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</si>
  <si>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</si>
  <si>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</si>
  <si>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</si>
  <si>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</si>
  <si>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</si>
  <si>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</si>
  <si>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</si>
  <si>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</si>
  <si>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</si>
  <si>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</si>
  <si>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</si>
  <si>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</si>
  <si>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</si>
  <si>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</si>
  <si>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</si>
  <si>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</si>
  <si>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</si>
  <si>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</si>
  <si>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</si>
  <si>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</si>
  <si>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</si>
  <si>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</si>
  <si>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</si>
  <si>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</si>
  <si>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</si>
  <si>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</si>
  <si>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</si>
  <si>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</si>
  <si>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</si>
  <si>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</si>
  <si>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</si>
  <si>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</si>
  <si>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</si>
  <si>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</si>
  <si>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</si>
  <si>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</si>
  <si>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</si>
  <si>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</si>
  <si>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</si>
  <si>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</si>
  <si>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</si>
  <si>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</si>
  <si>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</si>
  <si>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</si>
  <si>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</si>
  <si>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</si>
  <si>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</si>
  <si>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</si>
  <si>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</si>
  <si>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</si>
  <si>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</si>
  <si>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</si>
  <si>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</si>
  <si>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</si>
  <si>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</si>
  <si>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</si>
  <si>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</si>
  <si>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</si>
  <si>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</si>
  <si>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</si>
  <si>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</si>
  <si>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</si>
  <si>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</si>
  <si>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</si>
  <si>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</si>
  <si>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</si>
  <si>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</si>
  <si>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</si>
  <si>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</si>
  <si>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</si>
  <si>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</si>
  <si>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</si>
  <si>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</si>
  <si>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</si>
  <si>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</si>
  <si>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</si>
  <si>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</si>
  <si>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</si>
  <si>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</si>
  <si>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</si>
  <si>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</si>
  <si>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</si>
  <si>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</si>
  <si>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</si>
  <si>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</si>
  <si>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</si>
  <si>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</si>
  <si>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</si>
  <si>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</si>
  <si>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</si>
  <si>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</si>
  <si>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</si>
  <si>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</si>
  <si>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</si>
  <si>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</si>
  <si>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</si>
  <si>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</si>
  <si>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</si>
  <si>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</si>
  <si>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</si>
  <si>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</si>
  <si>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</si>
  <si>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</si>
  <si>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</si>
  <si>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</si>
  <si>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</si>
  <si>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</si>
  <si>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</si>
  <si>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</si>
  <si>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</si>
  <si>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</si>
  <si>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</si>
  <si>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</si>
  <si>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</si>
  <si>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</si>
  <si>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</si>
  <si>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</si>
  <si>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</si>
  <si>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</si>
  <si>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</si>
  <si>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</si>
  <si>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</si>
  <si>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</si>
  <si>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</si>
  <si>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</si>
  <si>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</si>
  <si>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</si>
  <si>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</si>
  <si>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</si>
  <si>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</si>
  <si>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</si>
  <si>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</si>
  <si>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</si>
  <si>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</si>
  <si>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</si>
  <si>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</si>
  <si>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</si>
  <si>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</si>
  <si>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</si>
  <si>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</si>
  <si>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</si>
  <si>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</si>
  <si>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</si>
  <si>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</si>
  <si>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</si>
  <si>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</si>
  <si>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</si>
  <si>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</si>
  <si>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</si>
  <si>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</si>
  <si>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</si>
  <si>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</si>
  <si>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</si>
  <si>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</si>
  <si>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</si>
  <si>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</si>
  <si>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</si>
  <si>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</si>
  <si>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</si>
  <si>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</si>
  <si>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</si>
  <si>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</si>
  <si>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</si>
  <si>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</si>
  <si>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</si>
  <si>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</si>
  <si>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</si>
  <si>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</si>
  <si>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</si>
  <si>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</si>
  <si>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</si>
  <si>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</si>
  <si>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</si>
  <si>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</si>
  <si>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</si>
  <si>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</si>
  <si>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</si>
  <si>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</si>
  <si>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</si>
  <si>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</si>
  <si>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</si>
  <si>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</si>
  <si>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</si>
  <si>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</si>
  <si>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</si>
  <si>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</si>
  <si>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</si>
  <si>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</si>
  <si>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</si>
  <si>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</si>
  <si>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</si>
  <si>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</si>
  <si>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</si>
  <si>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</si>
  <si>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</si>
  <si>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</si>
  <si>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</si>
  <si>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</si>
  <si>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</si>
  <si>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</si>
  <si>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</si>
  <si>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</si>
  <si>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</si>
  <si>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</si>
  <si>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</si>
  <si>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</si>
  <si>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</si>
  <si>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</si>
  <si>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</si>
  <si>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</si>
  <si>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</si>
  <si>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</si>
  <si>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</si>
  <si>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</si>
  <si>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</si>
  <si>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</si>
  <si>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</si>
  <si>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</si>
  <si>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</si>
  <si>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</si>
  <si>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</si>
  <si>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</si>
  <si>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</si>
  <si>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</si>
  <si>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</si>
  <si>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</si>
  <si>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</si>
  <si>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</si>
  <si>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</si>
  <si>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</si>
  <si>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</si>
  <si>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</si>
  <si>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</si>
  <si>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</si>
  <si>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</si>
  <si>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</si>
  <si>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</si>
  <si>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</si>
  <si>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</si>
  <si>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</si>
  <si>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</si>
  <si>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</si>
  <si>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</si>
  <si>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</si>
  <si>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</si>
  <si>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</si>
  <si>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</si>
  <si>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</si>
  <si>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</si>
  <si>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</si>
  <si>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</si>
  <si>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</si>
  <si>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</si>
  <si>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</si>
  <si>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</si>
  <si>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</si>
  <si>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</si>
  <si>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</si>
  <si>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</si>
  <si>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</si>
  <si>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</si>
  <si>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</si>
  <si>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</si>
  <si>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</si>
  <si>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</si>
  <si>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</si>
  <si>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</si>
  <si>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</si>
  <si>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</si>
  <si>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</si>
  <si>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</si>
  <si>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</si>
  <si>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</si>
  <si>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</si>
  <si>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</si>
  <si>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</si>
  <si>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</si>
  <si>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</si>
  <si>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</si>
  <si>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</si>
  <si>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</si>
  <si>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</si>
  <si>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</si>
  <si>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</si>
  <si>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</si>
  <si>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</si>
  <si>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</si>
  <si>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</si>
  <si>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</si>
  <si>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</si>
  <si>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</si>
  <si>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</si>
  <si>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</si>
  <si>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</si>
  <si>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</si>
  <si>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</si>
  <si>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</si>
  <si>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</si>
  <si>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</si>
  <si>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</si>
  <si>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</si>
  <si>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</si>
  <si>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</si>
  <si>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</si>
  <si>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</si>
  <si>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</si>
  <si>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</si>
  <si>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</si>
  <si>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</si>
  <si>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</si>
  <si>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</si>
  <si>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</si>
  <si>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</si>
  <si>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</si>
  <si>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</si>
  <si>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</si>
  <si>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</si>
  <si>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</si>
  <si>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</si>
  <si>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</si>
  <si>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</si>
  <si>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</si>
  <si>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</si>
  <si>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</si>
  <si>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</si>
  <si>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</si>
  <si>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</si>
  <si>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</si>
  <si>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</si>
  <si>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</si>
  <si>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</si>
  <si>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</si>
  <si>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</si>
  <si>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</si>
  <si>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</si>
  <si>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</si>
  <si>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</si>
  <si>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</si>
  <si>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</si>
  <si>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</si>
  <si>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</si>
  <si>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</si>
  <si>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</si>
  <si>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</si>
  <si>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</si>
  <si>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</si>
  <si>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</si>
  <si>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</si>
  <si>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</si>
  <si>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</si>
  <si>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</si>
  <si>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</si>
  <si>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</si>
  <si>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</si>
  <si>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</si>
  <si>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</si>
  <si>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</si>
  <si>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</si>
  <si>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</si>
  <si>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</si>
  <si>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</si>
  <si>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</si>
  <si>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</si>
  <si>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</si>
  <si>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</si>
  <si>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</si>
  <si>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</si>
  <si>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</si>
  <si>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</si>
  <si>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</si>
  <si>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</si>
  <si>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</si>
  <si>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</si>
  <si>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</si>
  <si>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</si>
  <si>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</si>
  <si>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</si>
  <si>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</si>
  <si>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</si>
  <si>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</si>
  <si>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</si>
  <si>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</si>
  <si>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</si>
  <si>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</si>
  <si>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</si>
  <si>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</si>
  <si>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</si>
  <si>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</si>
  <si>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</si>
  <si>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</si>
  <si>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</si>
  <si>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</si>
  <si>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</si>
  <si>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</si>
  <si>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</si>
  <si>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</si>
  <si>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</si>
  <si>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</si>
  <si>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</si>
  <si>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</si>
  <si>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</si>
  <si>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</si>
  <si>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</si>
  <si>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</si>
  <si>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</si>
  <si>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</si>
  <si>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</si>
  <si>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</si>
  <si>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</si>
  <si>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</si>
  <si>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</si>
  <si>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</si>
  <si>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</si>
  <si>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</si>
  <si>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</si>
  <si>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</si>
  <si>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</si>
  <si>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</si>
  <si>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</si>
  <si>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</si>
  <si>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</si>
  <si>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</si>
  <si>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</si>
  <si>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</si>
  <si>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</si>
  <si>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</si>
  <si>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</si>
  <si>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</si>
  <si>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</si>
  <si>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</si>
  <si>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</si>
  <si>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</si>
  <si>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</si>
  <si>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</si>
  <si>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</si>
  <si>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</si>
  <si>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</si>
  <si>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</si>
  <si>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</si>
  <si>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</si>
  <si>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</si>
  <si>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</si>
  <si>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</si>
  <si>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</si>
  <si>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</si>
  <si>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</si>
  <si>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</si>
  <si>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</si>
  <si>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</si>
  <si>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</si>
  <si>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</si>
  <si>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</si>
  <si>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</si>
  <si>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</si>
  <si>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</si>
  <si>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</si>
  <si>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</si>
  <si>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</si>
  <si>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</si>
  <si>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</si>
  <si>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</si>
  <si>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</si>
  <si>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</si>
  <si>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</si>
  <si>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</si>
  <si>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</si>
  <si>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</si>
  <si>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</si>
  <si>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</si>
  <si>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</si>
  <si>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</si>
  <si>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</si>
  <si>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</si>
  <si>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</si>
  <si>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</si>
  <si>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</si>
  <si>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</si>
  <si>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</si>
  <si>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</si>
  <si>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</si>
  <si>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</si>
  <si>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</si>
  <si>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</si>
  <si>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</si>
  <si>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</si>
  <si>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</si>
  <si>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</si>
  <si>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</si>
  <si>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</si>
  <si>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</si>
  <si>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</si>
  <si>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</si>
  <si>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</si>
  <si>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</si>
  <si>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</si>
  <si>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</si>
  <si>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</si>
  <si>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</si>
  <si>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</si>
  <si>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</si>
  <si>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</si>
  <si>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</si>
  <si>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</si>
  <si>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</si>
  <si>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</si>
  <si>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</si>
  <si>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</si>
  <si>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</si>
  <si>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</si>
  <si>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</si>
  <si>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</si>
  <si>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</si>
  <si>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</si>
  <si>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</si>
  <si>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</si>
  <si>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</si>
  <si>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</si>
  <si>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</si>
  <si>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</si>
  <si>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</si>
  <si>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</si>
  <si>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</si>
  <si>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</si>
  <si>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</si>
  <si>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</si>
  <si>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</si>
  <si>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</si>
  <si>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</si>
  <si>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</si>
  <si>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</si>
  <si>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</si>
  <si>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</si>
  <si>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</si>
  <si>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</si>
  <si>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</si>
  <si>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</si>
  <si>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</si>
  <si>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</si>
  <si>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</si>
  <si>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</si>
  <si>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</si>
  <si>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</si>
  <si>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</si>
  <si>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</si>
  <si>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</si>
  <si>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</si>
  <si>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</si>
  <si>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</si>
  <si>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</si>
  <si>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</si>
  <si>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</si>
  <si>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</si>
  <si>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</si>
  <si>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</si>
  <si>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</si>
  <si>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</si>
  <si>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</si>
  <si>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</si>
  <si>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</si>
  <si>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</si>
  <si>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</si>
  <si>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</si>
  <si>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</si>
  <si>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</si>
  <si>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</si>
  <si>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</si>
  <si>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</si>
  <si>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</si>
  <si>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</si>
  <si>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</si>
  <si>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</si>
  <si>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</si>
  <si>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</si>
  <si>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</si>
  <si>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</si>
  <si>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</si>
  <si>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</si>
  <si>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</si>
  <si>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</si>
  <si>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</si>
  <si>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</si>
  <si>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</si>
  <si>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</si>
  <si>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</si>
  <si>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</si>
  <si>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</si>
  <si>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</si>
  <si>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</si>
  <si>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</si>
  <si>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</si>
  <si>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</si>
  <si>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</si>
  <si>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</si>
  <si>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</si>
  <si>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</si>
  <si>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</si>
  <si>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</si>
  <si>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</si>
  <si>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</si>
  <si>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</si>
  <si>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</si>
  <si>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</si>
  <si>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</si>
  <si>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</si>
  <si>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</si>
  <si>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</si>
  <si>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</si>
  <si>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</si>
  <si>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</si>
  <si>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</si>
  <si>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</si>
  <si>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</si>
  <si>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</si>
  <si>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</si>
  <si>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</si>
  <si>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</si>
  <si>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</si>
  <si>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</si>
  <si>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</si>
  <si>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</si>
  <si>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</si>
  <si>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</si>
  <si>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</si>
  <si>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</si>
  <si>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</si>
  <si>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</si>
  <si>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</si>
  <si>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</si>
  <si>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</si>
  <si>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</si>
  <si>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</si>
  <si>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</si>
  <si>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</si>
  <si>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</si>
  <si>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</si>
  <si>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</si>
  <si>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</si>
  <si>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</si>
  <si>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</si>
  <si>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</si>
  <si>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</si>
  <si>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</si>
  <si>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</si>
  <si>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</si>
  <si>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</si>
  <si>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</si>
  <si>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</si>
  <si>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</si>
  <si>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</si>
  <si>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</si>
  <si>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</si>
  <si>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</si>
  <si>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</si>
  <si>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</si>
  <si>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</si>
  <si>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</si>
  <si>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</si>
  <si>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</si>
  <si>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</si>
  <si>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</si>
  <si>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</si>
  <si>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</si>
  <si>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</si>
  <si>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</si>
  <si>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</si>
  <si>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</si>
  <si>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</si>
  <si>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</si>
  <si>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</si>
  <si>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</si>
  <si>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</si>
  <si>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</si>
  <si>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</si>
  <si>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</si>
  <si>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</si>
  <si>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</si>
  <si>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</si>
  <si>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</si>
  <si>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</si>
  <si>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</si>
  <si>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</si>
  <si>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</si>
  <si>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</si>
  <si>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</si>
  <si>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</si>
  <si>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</si>
  <si>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</si>
  <si>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</si>
  <si>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</si>
  <si>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</si>
  <si>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</si>
  <si>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</si>
  <si>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</si>
  <si>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</si>
  <si>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</si>
  <si>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</si>
  <si>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</si>
  <si>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</si>
  <si>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</si>
  <si>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</si>
  <si>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</si>
  <si>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</si>
  <si>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</si>
  <si>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</si>
  <si>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</si>
  <si>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</si>
  <si>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</si>
  <si>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</si>
  <si>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</si>
  <si>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</si>
  <si>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</si>
  <si>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</si>
  <si>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</si>
  <si>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</si>
  <si>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</si>
  <si>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</si>
  <si>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</si>
  <si>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</si>
  <si>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</si>
  <si>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</si>
  <si>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</si>
  <si>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</si>
  <si>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</si>
  <si>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</si>
  <si>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</si>
  <si>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</si>
  <si>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</si>
  <si>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</si>
  <si>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</si>
  <si>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</si>
  <si>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</si>
  <si>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</si>
  <si>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</si>
  <si>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</si>
  <si>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</si>
  <si>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</si>
  <si>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</si>
  <si>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</si>
  <si>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</si>
  <si>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</si>
  <si>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</si>
  <si>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</si>
  <si>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</si>
  <si>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</si>
  <si>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</si>
  <si>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</si>
  <si>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</si>
  <si>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</si>
  <si>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</si>
  <si>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</si>
  <si>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</si>
  <si>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</si>
  <si>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</si>
  <si>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</si>
  <si>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</si>
  <si>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</si>
  <si>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</si>
  <si>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</si>
  <si>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</si>
  <si>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</si>
  <si>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</si>
  <si>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</si>
  <si>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</si>
  <si>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</si>
  <si>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</si>
  <si>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</si>
  <si>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</si>
  <si>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</si>
  <si>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</si>
  <si>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</si>
  <si>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</si>
  <si>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</si>
  <si>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</si>
  <si>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</si>
  <si>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</si>
  <si>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</si>
  <si>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</si>
  <si>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</si>
  <si>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</si>
  <si>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</si>
  <si>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</si>
  <si>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</si>
  <si>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</si>
  <si>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</si>
  <si>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</si>
  <si>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</si>
  <si>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</si>
  <si>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</si>
  <si>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</si>
  <si>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</si>
  <si>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</si>
  <si>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</si>
  <si>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</si>
  <si>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</si>
  <si>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</si>
  <si>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</si>
  <si>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</si>
  <si>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</si>
  <si>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</si>
  <si>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</si>
  <si>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</si>
  <si>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</si>
  <si>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</si>
  <si>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</si>
  <si>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</si>
  <si>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</si>
  <si>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</si>
  <si>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</si>
  <si>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</si>
  <si>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</si>
  <si>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</si>
  <si>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</si>
  <si>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</si>
  <si>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</si>
  <si>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</si>
  <si>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</si>
  <si>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</si>
  <si>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</si>
  <si>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</si>
  <si>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</si>
  <si>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</si>
  <si>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</si>
  <si>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</si>
  <si>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</si>
  <si>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</si>
  <si>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</si>
  <si>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</si>
  <si>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</si>
  <si>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</si>
  <si>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</si>
  <si>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</si>
  <si>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</si>
  <si>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</si>
  <si>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</si>
  <si>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</si>
  <si>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</si>
  <si>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</si>
  <si>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</si>
  <si>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</si>
  <si>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</si>
  <si>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</si>
  <si>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</si>
  <si>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</si>
  <si>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</si>
  <si>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</si>
  <si>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</si>
  <si>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</si>
  <si>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</si>
  <si>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</si>
  <si>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</si>
  <si>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</si>
  <si>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</si>
  <si>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</si>
  <si>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</si>
  <si>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</si>
  <si>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</si>
  <si>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</si>
  <si>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</si>
  <si>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</si>
  <si>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</si>
  <si>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</si>
  <si>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</si>
  <si>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</si>
  <si>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</si>
  <si>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</si>
  <si>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</si>
  <si>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</si>
  <si>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</si>
  <si>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</si>
  <si>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</si>
  <si>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</si>
  <si>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</si>
  <si>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</si>
  <si>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</si>
  <si>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</si>
  <si>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</si>
  <si>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</si>
  <si>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</si>
  <si>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</si>
  <si>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</si>
  <si>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</si>
  <si>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</si>
  <si>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</si>
  <si>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</si>
  <si>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</si>
  <si>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</si>
  <si>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</si>
  <si>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</si>
  <si>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</si>
  <si>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</si>
  <si>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</si>
  <si>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</si>
  <si>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</si>
  <si>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</si>
  <si>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</si>
  <si>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</si>
  <si>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</si>
  <si>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</si>
  <si>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</si>
  <si>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</si>
  <si>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</si>
  <si>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</si>
  <si>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</si>
  <si>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</si>
  <si>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</si>
  <si>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</si>
  <si>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</si>
  <si>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</si>
  <si>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</si>
  <si>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</si>
  <si>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</si>
  <si>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</si>
  <si>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</si>
  <si>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</si>
  <si>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</si>
  <si>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</si>
  <si>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</si>
  <si>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</si>
  <si>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</si>
  <si>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</si>
  <si>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</si>
  <si>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</si>
  <si>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</si>
  <si>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</si>
  <si>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</si>
  <si>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</si>
  <si>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</si>
  <si>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</si>
  <si>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</si>
  <si>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</si>
  <si>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</si>
  <si>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</si>
  <si>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</si>
  <si>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</si>
  <si>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</si>
  <si>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</si>
  <si>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</si>
  <si>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</si>
  <si>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</si>
  <si>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</si>
  <si>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</si>
  <si>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</si>
  <si>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</si>
  <si>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</si>
  <si>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</si>
  <si>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</si>
  <si>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</si>
  <si>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</si>
  <si>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</si>
  <si>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</si>
  <si>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</si>
  <si>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</si>
  <si>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</si>
  <si>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</si>
  <si>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</si>
  <si>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</si>
  <si>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</si>
  <si>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</si>
  <si>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</si>
  <si>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</si>
  <si>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</si>
  <si>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</si>
  <si>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</si>
  <si>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</si>
  <si>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</si>
  <si>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</si>
  <si>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</si>
  <si>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</si>
  <si>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</si>
  <si>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</si>
  <si>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</si>
  <si>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</si>
  <si>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</si>
  <si>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</si>
  <si>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</si>
  <si>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</si>
  <si>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</si>
  <si>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</si>
  <si>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</si>
  <si>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</si>
  <si>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</si>
  <si>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</si>
  <si>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</si>
  <si>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</si>
  <si>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</si>
  <si>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</si>
  <si>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</si>
  <si>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</si>
  <si>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</si>
  <si>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</si>
  <si>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</si>
  <si>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</si>
  <si>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</si>
  <si>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</si>
  <si>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</si>
  <si>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</si>
  <si>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</si>
  <si>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</si>
  <si>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</si>
  <si>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</si>
  <si>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</si>
  <si>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</si>
  <si>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</si>
  <si>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</si>
  <si>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</si>
  <si>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</si>
  <si>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</si>
  <si>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</si>
  <si>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</si>
  <si>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</si>
  <si>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</si>
  <si>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</si>
  <si>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</si>
  <si>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</si>
  <si>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</si>
  <si>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</si>
  <si>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</si>
  <si>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</si>
  <si>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</si>
  <si>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</si>
  <si>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</si>
  <si>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</si>
  <si>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</si>
  <si>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</si>
  <si>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</si>
  <si>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</si>
  <si>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</si>
  <si>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</si>
  <si>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</si>
  <si>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</si>
  <si>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</si>
  <si>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</si>
  <si>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</si>
  <si>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</si>
  <si>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</si>
  <si>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</si>
  <si>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</si>
  <si>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</si>
  <si>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</si>
  <si>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</si>
  <si>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</si>
  <si>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</si>
  <si>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</si>
  <si>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</si>
  <si>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</si>
  <si>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</si>
  <si>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</si>
  <si>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</si>
  <si>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</si>
  <si>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</si>
  <si>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</si>
  <si>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</si>
  <si>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</si>
  <si>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</si>
  <si>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</si>
  <si>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</si>
  <si>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</si>
  <si>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</si>
  <si>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</si>
  <si>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</si>
  <si>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</si>
  <si>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</si>
  <si>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</si>
  <si>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</si>
  <si>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</si>
  <si>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</si>
  <si>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</si>
  <si>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</si>
  <si>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</si>
  <si>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</si>
  <si>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</si>
  <si>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</si>
  <si>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</si>
  <si>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</si>
  <si>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</si>
  <si>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</si>
  <si>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</si>
  <si>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</si>
  <si>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</si>
  <si>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</si>
  <si>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</si>
  <si>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</si>
  <si>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</si>
  <si>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</si>
  <si>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</si>
  <si>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</si>
  <si>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</si>
  <si>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</si>
  <si>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</si>
  <si>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</si>
  <si>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</si>
  <si>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</si>
  <si>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</si>
  <si>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</si>
  <si>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</si>
  <si>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</si>
  <si>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</si>
  <si>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</si>
  <si>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</si>
  <si>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</si>
  <si>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</si>
  <si>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</si>
  <si>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</si>
  <si>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</si>
  <si>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</si>
  <si>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</si>
  <si>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</si>
  <si>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</si>
  <si>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</si>
  <si>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</si>
  <si>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</si>
  <si>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</si>
  <si>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</si>
  <si>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</si>
  <si>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</si>
  <si>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</si>
  <si>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</si>
  <si>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</si>
  <si>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</si>
  <si>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</si>
  <si>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</si>
  <si>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</si>
  <si>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</si>
  <si>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</si>
  <si>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</si>
  <si>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</si>
  <si>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</si>
  <si>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</si>
  <si>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</si>
  <si>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</si>
  <si>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</si>
  <si>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</si>
  <si>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</si>
  <si>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</si>
  <si>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</si>
  <si>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</si>
  <si>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</si>
  <si>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</si>
  <si>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</si>
  <si>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</si>
  <si>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</si>
  <si>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</si>
  <si>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</si>
  <si>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</si>
  <si>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</si>
  <si>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</si>
  <si>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</si>
  <si>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</si>
  <si>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</si>
  <si>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</si>
  <si>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</si>
  <si>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</si>
  <si>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</si>
  <si>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</si>
  <si>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</si>
  <si>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</si>
  <si>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</si>
  <si>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</si>
  <si>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</si>
  <si>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</si>
  <si>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</si>
  <si>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</si>
  <si>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</si>
  <si>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</si>
  <si>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</si>
  <si>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</si>
  <si>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</si>
  <si>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</si>
  <si>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</si>
  <si>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</si>
  <si>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</si>
  <si>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</si>
  <si>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</si>
  <si>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</si>
  <si>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</si>
  <si>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</si>
  <si>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</si>
  <si>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</si>
  <si>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</si>
  <si>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</si>
  <si>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</si>
  <si>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</si>
  <si>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</si>
  <si>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</si>
  <si>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</si>
  <si>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</si>
  <si>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</si>
  <si>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</si>
  <si>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</si>
  <si>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</si>
  <si>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</si>
  <si>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</si>
  <si>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</si>
  <si>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</si>
  <si>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</si>
  <si>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</si>
  <si>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</si>
  <si>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</si>
  <si>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</si>
  <si>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</si>
  <si>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</si>
  <si>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</si>
  <si>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</si>
  <si>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</si>
  <si>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</si>
  <si>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</si>
  <si>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</si>
  <si>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</si>
  <si>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</si>
  <si>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</si>
  <si>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</si>
  <si>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</si>
  <si>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</si>
  <si>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</si>
  <si>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</si>
  <si>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</si>
  <si>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</si>
  <si>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</si>
  <si>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</si>
  <si>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</si>
  <si>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</si>
  <si>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</si>
  <si>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</si>
  <si>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</si>
  <si>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</si>
  <si>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</si>
  <si>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</si>
  <si>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</si>
  <si>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</si>
  <si>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</si>
  <si>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</si>
  <si>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</si>
  <si>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</si>
  <si>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</si>
  <si>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</si>
  <si>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</si>
  <si>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</si>
  <si>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</si>
  <si>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</si>
  <si>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</si>
  <si>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</si>
  <si>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</si>
  <si>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</si>
  <si>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</si>
  <si>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</si>
  <si>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</si>
  <si>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</si>
  <si>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</si>
  <si>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</si>
  <si>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</si>
  <si>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</si>
  <si>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</si>
  <si>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</si>
  <si>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</si>
  <si>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</si>
  <si>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</si>
  <si>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</si>
  <si>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</si>
  <si>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</si>
  <si>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</si>
  <si>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</si>
  <si>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</si>
  <si>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</si>
  <si>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</si>
  <si>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</si>
  <si>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</si>
  <si>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</si>
  <si>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</si>
  <si>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</si>
  <si>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</si>
  <si>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</si>
  <si>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</si>
  <si>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</si>
  <si>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</si>
  <si>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</si>
  <si>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</si>
  <si>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</si>
  <si>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</si>
  <si>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</si>
  <si>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</si>
  <si>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</si>
  <si>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</si>
  <si>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</si>
  <si>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</si>
  <si>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</si>
  <si>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</si>
  <si>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</si>
  <si>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</si>
  <si>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</si>
  <si>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</si>
  <si>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</si>
  <si>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</si>
  <si>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</si>
  <si>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</si>
  <si>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</si>
  <si>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</si>
  <si>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</si>
  <si>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</si>
  <si>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</si>
  <si>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</si>
  <si>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</si>
  <si>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</si>
  <si>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</si>
  <si>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</si>
  <si>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</si>
  <si>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</si>
  <si>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</si>
  <si>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</si>
  <si>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</si>
  <si>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</si>
  <si>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</si>
  <si>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</si>
  <si>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</si>
  <si>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</si>
  <si>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</si>
  <si>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</si>
  <si>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</si>
  <si>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</si>
  <si>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</si>
  <si>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</si>
  <si>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</si>
  <si>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</si>
  <si>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</si>
  <si>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</si>
  <si>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</si>
  <si>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</si>
  <si>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</si>
  <si>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</si>
  <si>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</si>
  <si>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</si>
  <si>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</si>
  <si>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</si>
  <si>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</si>
  <si>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</si>
  <si>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</si>
  <si>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</si>
  <si>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</si>
  <si>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</si>
  <si>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</si>
  <si>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</si>
  <si>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</si>
  <si>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</si>
  <si>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</si>
  <si>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</si>
  <si>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</si>
  <si>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</si>
  <si>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</si>
  <si>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</si>
  <si>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</si>
  <si>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</si>
  <si>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</si>
  <si>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</si>
  <si>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</si>
  <si>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</si>
  <si>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</si>
  <si>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</si>
  <si>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</si>
  <si>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</si>
  <si>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</si>
  <si>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</si>
  <si>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</si>
  <si>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</si>
  <si>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</si>
  <si>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</si>
  <si>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</si>
  <si>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</si>
  <si>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</si>
  <si>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</si>
  <si>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</si>
  <si>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</si>
  <si>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</si>
  <si>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</si>
  <si>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</si>
  <si>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</si>
  <si>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</si>
  <si>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</si>
  <si>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</si>
  <si>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</si>
  <si>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</si>
  <si>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</si>
  <si>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</si>
  <si>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</si>
  <si>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</si>
  <si>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</si>
  <si>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</si>
  <si>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</si>
  <si>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</si>
  <si>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</si>
  <si>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</si>
  <si>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</si>
  <si>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</si>
  <si>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</si>
  <si>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</si>
  <si>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</si>
  <si>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</si>
  <si>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</si>
  <si>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</si>
  <si>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</si>
  <si>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</si>
  <si>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</si>
  <si>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</si>
  <si>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</si>
  <si>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</si>
  <si>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</si>
  <si>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</si>
  <si>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</si>
  <si>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</si>
  <si>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</si>
  <si>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</si>
  <si>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</si>
  <si>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</si>
  <si>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</si>
  <si>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</si>
  <si>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</si>
  <si>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</si>
  <si>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</si>
  <si>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</si>
  <si>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</si>
  <si>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</si>
  <si>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</si>
  <si>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</si>
  <si>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</si>
  <si>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</si>
  <si>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</si>
  <si>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</si>
  <si>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</si>
  <si>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</si>
  <si>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</si>
  <si>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</si>
  <si>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</si>
  <si>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</si>
  <si>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</si>
  <si>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</si>
  <si>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</si>
  <si>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</si>
  <si>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</si>
  <si>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</si>
  <si>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</si>
  <si>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</si>
  <si>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</si>
  <si>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</si>
  <si>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</si>
  <si>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</si>
  <si>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</si>
  <si>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</si>
  <si>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</si>
  <si>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</si>
  <si>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</si>
  <si>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</si>
  <si>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</si>
  <si>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</si>
  <si>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</si>
  <si>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</si>
  <si>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</si>
  <si>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</si>
  <si>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</si>
  <si>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</si>
  <si>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</si>
  <si>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</si>
  <si>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</si>
  <si>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</si>
  <si>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</si>
  <si>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</si>
  <si>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</si>
  <si>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</si>
  <si>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</si>
  <si>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</si>
  <si>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</si>
  <si>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</si>
  <si>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</si>
  <si>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</si>
  <si>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</si>
  <si>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</si>
  <si>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</si>
  <si>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</si>
  <si>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</si>
  <si>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</si>
  <si>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</si>
  <si>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</si>
  <si>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</si>
  <si>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</si>
  <si>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</si>
  <si>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</si>
  <si>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</si>
  <si>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</si>
  <si>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</si>
  <si>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</si>
  <si>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</si>
  <si>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</si>
  <si>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</si>
  <si>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</si>
  <si>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</si>
  <si>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</si>
  <si>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</si>
  <si>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</si>
  <si>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</si>
  <si>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</si>
  <si>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</si>
  <si>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</si>
  <si>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</si>
  <si>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</si>
  <si>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</si>
  <si>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</si>
  <si>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</si>
  <si>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</si>
  <si>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</si>
  <si>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</si>
  <si>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</si>
  <si>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</si>
  <si>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</si>
  <si>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</si>
  <si>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</si>
  <si>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</si>
  <si>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</si>
  <si>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</si>
  <si>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</si>
  <si>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</si>
  <si>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</si>
  <si>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</si>
  <si>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</si>
  <si>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</si>
  <si>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</si>
  <si>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</si>
  <si>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</si>
  <si>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</si>
  <si>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</si>
  <si>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</si>
  <si>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</si>
  <si>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</si>
  <si>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</si>
  <si>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</si>
  <si>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</si>
  <si>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</si>
  <si>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</si>
  <si>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</si>
  <si>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</si>
  <si>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</si>
  <si>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</si>
  <si>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</si>
  <si>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</si>
  <si>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</si>
  <si>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</si>
  <si>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</si>
  <si>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</si>
  <si>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</si>
  <si>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</si>
  <si>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</si>
  <si>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</si>
  <si>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</si>
  <si>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</si>
  <si>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</si>
  <si>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</si>
  <si>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</si>
  <si>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</si>
  <si>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</si>
  <si>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</si>
  <si>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</si>
  <si>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</si>
  <si>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</si>
  <si>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</si>
  <si>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</si>
  <si>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</si>
  <si>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</si>
  <si>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</si>
  <si>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</si>
  <si>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</si>
  <si>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</si>
  <si>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</si>
  <si>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</si>
  <si>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</si>
  <si>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</si>
  <si>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</si>
  <si>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</si>
  <si>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</si>
  <si>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</si>
  <si>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</si>
  <si>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</si>
  <si>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</si>
  <si>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</si>
  <si>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</si>
  <si>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</si>
  <si>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</si>
  <si>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</si>
  <si>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</si>
  <si>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</si>
  <si>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</si>
  <si>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</si>
  <si>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</si>
  <si>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</si>
  <si>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</si>
  <si>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</si>
  <si>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</si>
  <si>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</si>
  <si>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</si>
  <si>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</si>
  <si>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</si>
  <si>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</si>
  <si>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</si>
  <si>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</si>
  <si>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</si>
  <si>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</si>
  <si>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</si>
  <si>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</si>
  <si>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</si>
  <si>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</si>
  <si>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</si>
  <si>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</si>
  <si>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</si>
  <si>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</si>
  <si>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</si>
  <si>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</si>
  <si>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</si>
  <si>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</si>
  <si>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</si>
  <si>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</si>
  <si>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</si>
  <si>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</si>
  <si>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</si>
  <si>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</si>
  <si>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</si>
  <si>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</si>
  <si>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</si>
  <si>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</si>
  <si>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</si>
  <si>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</si>
  <si>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</si>
  <si>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</si>
  <si>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</si>
  <si>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</si>
  <si>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</si>
  <si>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</si>
  <si>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</si>
  <si>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</si>
  <si>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</si>
  <si>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</si>
  <si>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</si>
  <si>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</si>
  <si>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</si>
  <si>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</si>
  <si>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</si>
  <si>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</si>
  <si>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</si>
  <si>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</si>
  <si>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</si>
  <si>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</si>
  <si>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</si>
  <si>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</si>
  <si>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</si>
  <si>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</si>
  <si>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</si>
  <si>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</si>
  <si>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</si>
  <si>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</si>
  <si>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</si>
  <si>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</si>
  <si>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</si>
  <si>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</si>
  <si>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</si>
  <si>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</si>
  <si>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</si>
  <si>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</si>
  <si>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</si>
  <si>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</si>
  <si>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</si>
  <si>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</si>
  <si>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</si>
  <si>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</si>
  <si>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</si>
  <si>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</si>
  <si>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</si>
  <si>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</si>
  <si>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</si>
  <si>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</si>
  <si>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</si>
  <si>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</si>
  <si>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</si>
  <si>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</si>
  <si>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</si>
  <si>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</si>
  <si>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</si>
  <si>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</si>
  <si>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</si>
  <si>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</si>
  <si>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</si>
  <si>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</si>
  <si>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</si>
  <si>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</si>
  <si>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</si>
  <si>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</si>
  <si>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</si>
  <si>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</si>
  <si>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</si>
  <si>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</si>
  <si>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</si>
  <si>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</si>
  <si>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</si>
  <si>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</si>
  <si>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</si>
  <si>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</si>
  <si>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</si>
  <si>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</si>
  <si>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</si>
  <si>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</si>
  <si>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</si>
  <si>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</si>
  <si>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</si>
  <si>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</si>
  <si>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</si>
  <si>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</si>
  <si>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</si>
  <si>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</si>
  <si>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</si>
  <si>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</si>
  <si>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</si>
  <si>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</si>
  <si>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</si>
  <si>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</si>
  <si>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</si>
  <si>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</si>
  <si>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</si>
  <si>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</si>
  <si>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</si>
  <si>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</si>
  <si>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</si>
  <si>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</si>
  <si>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</si>
  <si>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</si>
  <si>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</si>
  <si>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</si>
  <si>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</si>
  <si>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</si>
  <si>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</si>
  <si>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</si>
  <si>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</si>
  <si>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</si>
  <si>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</si>
  <si>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</si>
  <si>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</si>
  <si>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</si>
  <si>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</si>
  <si>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</si>
  <si>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</si>
  <si>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</si>
  <si>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</si>
  <si>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</si>
  <si>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</si>
  <si>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</si>
  <si>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</si>
  <si>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</si>
  <si>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</si>
  <si>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</si>
  <si>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</si>
  <si>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</si>
  <si>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</si>
  <si>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</si>
  <si>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</si>
  <si>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</si>
  <si>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</si>
  <si>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</si>
  <si>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</si>
  <si>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</si>
  <si>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</si>
  <si>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</si>
  <si>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</si>
  <si>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</si>
  <si>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</si>
  <si>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</si>
  <si>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</si>
  <si>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</si>
  <si>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</si>
  <si>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</si>
  <si>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</si>
  <si>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</si>
  <si>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</si>
  <si>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</si>
  <si>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</si>
  <si>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</si>
  <si>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</si>
  <si>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</si>
  <si>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</si>
  <si>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</si>
  <si>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</si>
  <si>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</si>
  <si>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</si>
  <si>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</si>
  <si>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</si>
  <si>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</si>
  <si>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</si>
  <si>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</si>
  <si>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</si>
  <si>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</si>
  <si>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</si>
  <si>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</si>
  <si>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</si>
  <si>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</si>
  <si>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</si>
  <si>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</si>
  <si>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</si>
  <si>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</si>
  <si>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</si>
  <si>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</si>
  <si>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</si>
  <si>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</si>
  <si>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</si>
  <si>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</si>
  <si>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</si>
  <si>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</si>
  <si>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</si>
  <si>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</si>
  <si>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</si>
  <si>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</si>
  <si>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</si>
  <si>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</si>
  <si>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</si>
  <si>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</si>
  <si>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</si>
  <si>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</si>
  <si>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</si>
  <si>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</si>
  <si>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</si>
  <si>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</si>
  <si>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</si>
  <si>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</si>
  <si>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</si>
  <si>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</si>
  <si>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</si>
  <si>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</si>
  <si>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</si>
  <si>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</si>
  <si>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</si>
  <si>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</si>
  <si>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</si>
  <si>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</si>
  <si>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</si>
  <si>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</si>
  <si>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</si>
  <si>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</si>
  <si>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</si>
  <si>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</si>
  <si>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</si>
  <si>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</si>
  <si>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</si>
  <si>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</si>
  <si>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</si>
  <si>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</si>
  <si>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</si>
  <si>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</si>
  <si>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</si>
  <si>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</si>
  <si>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</si>
  <si>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</si>
  <si>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</si>
  <si>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</si>
  <si>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</si>
  <si>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</si>
  <si>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</si>
  <si>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</si>
  <si>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</si>
  <si>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</si>
  <si>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</si>
  <si>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</si>
  <si>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</si>
  <si>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</si>
  <si>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</si>
  <si>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</si>
  <si>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</si>
  <si>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</si>
  <si>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</si>
  <si>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</si>
  <si>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</si>
  <si>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</si>
  <si>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</si>
  <si>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</si>
  <si>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</si>
  <si>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</si>
  <si>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</si>
  <si>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</si>
  <si>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</si>
  <si>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</si>
  <si>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</si>
  <si>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</si>
  <si>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</si>
  <si>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</si>
  <si>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</si>
  <si>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</si>
  <si>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</si>
  <si>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</si>
  <si>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</si>
  <si>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</si>
  <si>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</si>
  <si>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</si>
  <si>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</si>
  <si>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</si>
  <si>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</si>
  <si>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</si>
  <si>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</si>
  <si>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</si>
  <si>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</si>
  <si>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</si>
  <si>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</si>
  <si>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</si>
  <si>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</si>
  <si>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</si>
  <si>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</si>
  <si>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</si>
  <si>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</si>
  <si>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</si>
  <si>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</si>
  <si>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</si>
  <si>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</si>
  <si>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</si>
  <si>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</si>
  <si>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</si>
  <si>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</si>
  <si>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</si>
  <si>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</si>
  <si>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</si>
  <si>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</si>
  <si>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</si>
  <si>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</si>
  <si>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</si>
  <si>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</si>
  <si>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</si>
  <si>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</si>
  <si>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</si>
  <si>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</si>
  <si>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</si>
  <si>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</si>
  <si>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</si>
  <si>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</si>
  <si>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</si>
  <si>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</si>
  <si>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</si>
  <si>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</si>
  <si>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</si>
  <si>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</si>
  <si>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</si>
  <si>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</si>
  <si>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</si>
  <si>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</si>
  <si>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</si>
  <si>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</si>
  <si>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</si>
  <si>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</si>
  <si>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</si>
  <si>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</si>
  <si>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</si>
  <si>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</si>
  <si>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</si>
  <si>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</si>
  <si>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</si>
  <si>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</si>
  <si>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</si>
  <si>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</si>
  <si>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</si>
  <si>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</si>
  <si>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</si>
  <si>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</si>
  <si>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</si>
  <si>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</si>
  <si>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</si>
  <si>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</si>
  <si>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</si>
  <si>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</si>
  <si>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</si>
  <si>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</si>
  <si>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</si>
  <si>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</si>
  <si>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</si>
  <si>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</si>
  <si>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</si>
  <si>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</si>
  <si>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</si>
  <si>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</si>
  <si>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</si>
  <si>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</si>
  <si>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</si>
  <si>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</si>
  <si>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</si>
  <si>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</si>
  <si>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</si>
  <si>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</si>
  <si>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</si>
  <si>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</si>
  <si>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</si>
  <si>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</si>
  <si>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</si>
  <si>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</si>
  <si>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</si>
  <si>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</si>
  <si>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</si>
  <si>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</si>
  <si>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</si>
  <si>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</si>
  <si>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</si>
  <si>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</si>
  <si>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</si>
  <si>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</si>
  <si>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</si>
  <si>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</si>
  <si>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</si>
  <si>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</si>
  <si>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</si>
  <si>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</si>
  <si>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</si>
  <si>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</si>
  <si>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</si>
  <si>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</si>
  <si>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</si>
  <si>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</si>
  <si>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</si>
  <si>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</si>
  <si>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</si>
  <si>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</si>
  <si>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</si>
  <si>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</si>
  <si>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</si>
  <si>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</si>
  <si>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</si>
  <si>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</si>
  <si>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</si>
  <si>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</si>
  <si>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</si>
  <si>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</si>
  <si>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</si>
  <si>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</si>
  <si>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</si>
  <si>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</si>
  <si>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</si>
  <si>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</si>
  <si>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</si>
  <si>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</si>
  <si>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</si>
  <si>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</si>
  <si>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</si>
  <si>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</si>
  <si>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</si>
  <si>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</si>
  <si>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</si>
  <si>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</si>
  <si>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</si>
  <si>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</si>
  <si>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</si>
  <si>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</si>
  <si>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</si>
  <si>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</si>
  <si>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</si>
  <si>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</si>
  <si>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</si>
  <si>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</si>
  <si>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</si>
  <si>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</si>
  <si>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</si>
  <si>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</si>
  <si>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</si>
  <si>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</si>
  <si>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</si>
  <si>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</si>
  <si>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</si>
  <si>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</si>
  <si>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</si>
  <si>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</si>
  <si>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</si>
  <si>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</si>
  <si>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</si>
  <si>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</si>
  <si>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</si>
  <si>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</si>
  <si>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</si>
  <si>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</si>
  <si>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</si>
  <si>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</si>
  <si>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</si>
  <si>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</si>
  <si>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</si>
  <si>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</si>
  <si>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</si>
  <si>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</si>
  <si>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</si>
  <si>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</si>
  <si>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</si>
  <si>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</si>
  <si>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</si>
  <si>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</si>
  <si>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</si>
  <si>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</si>
  <si>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</si>
  <si>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</si>
  <si>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</si>
  <si>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</si>
  <si>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</si>
  <si>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</si>
  <si>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</si>
  <si>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</si>
  <si>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</si>
  <si>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</si>
  <si>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</si>
  <si>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</si>
  <si>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</si>
  <si>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</si>
  <si>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</si>
  <si>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</si>
  <si>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</si>
  <si>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</si>
  <si>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</si>
  <si>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</si>
  <si>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</si>
  <si>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</si>
  <si>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</si>
  <si>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</si>
  <si>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</si>
  <si>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</si>
  <si>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</si>
  <si>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</si>
  <si>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</si>
  <si>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</si>
  <si>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</si>
  <si>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</si>
  <si>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</si>
  <si>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</si>
  <si>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</si>
  <si>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</si>
  <si>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</si>
  <si>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</si>
  <si>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</si>
  <si>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</si>
  <si>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</si>
  <si>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</si>
  <si>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</si>
  <si>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</si>
  <si>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</si>
  <si>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</si>
  <si>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</si>
  <si>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</si>
  <si>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</si>
  <si>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</si>
  <si>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</si>
  <si>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</si>
  <si>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</si>
  <si>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</si>
  <si>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</si>
  <si>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</si>
  <si>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</si>
  <si>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</si>
  <si>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</si>
  <si>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</si>
  <si>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</si>
  <si>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</si>
  <si>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</si>
  <si>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</si>
  <si>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</si>
  <si>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</si>
  <si>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</si>
  <si>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</si>
  <si>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</si>
  <si>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</si>
  <si>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</si>
  <si>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</si>
  <si>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</si>
  <si>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</si>
  <si>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</si>
  <si>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</si>
  <si>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</si>
  <si>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</si>
  <si>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</si>
  <si>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</si>
  <si>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</si>
  <si>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</si>
  <si>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</si>
  <si>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</si>
  <si>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</si>
  <si>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</si>
  <si>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</si>
  <si>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</si>
  <si>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</si>
  <si>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</si>
  <si>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</si>
  <si>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</si>
  <si>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</si>
  <si>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</si>
  <si>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</si>
  <si>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</si>
  <si>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</si>
  <si>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</si>
  <si>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</si>
  <si>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</si>
  <si>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</si>
  <si>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</si>
  <si>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</si>
  <si>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</si>
  <si>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</si>
  <si>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</si>
  <si>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</si>
  <si>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</si>
  <si>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</si>
  <si>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</si>
  <si>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</si>
  <si>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</si>
  <si>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</si>
  <si>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</si>
  <si>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</si>
  <si>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</si>
  <si>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</si>
  <si>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</si>
  <si>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</si>
  <si>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</si>
  <si>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</si>
  <si>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</si>
  <si>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</si>
  <si>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</si>
  <si>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</si>
  <si>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</si>
  <si>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</si>
  <si>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</si>
  <si>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</si>
  <si>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</si>
  <si>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</si>
  <si>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</si>
  <si>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</si>
  <si>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</si>
  <si>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</si>
  <si>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</si>
  <si>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</si>
  <si>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</si>
  <si>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</si>
  <si>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</si>
  <si>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</si>
  <si>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</si>
  <si>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</si>
  <si>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</si>
  <si>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</si>
  <si>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</si>
  <si>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</si>
  <si>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</si>
  <si>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</si>
  <si>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</si>
  <si>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</si>
  <si>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</si>
  <si>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</si>
  <si>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</si>
  <si>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</si>
  <si>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</si>
  <si>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</si>
  <si>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</si>
  <si>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</si>
  <si>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</si>
  <si>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</si>
  <si>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</si>
  <si>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</si>
  <si>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</si>
  <si>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</si>
  <si>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</si>
  <si>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</si>
  <si>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</si>
  <si>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</si>
  <si>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</si>
  <si>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</si>
  <si>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</si>
  <si>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</si>
  <si>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</si>
  <si>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</si>
  <si>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</si>
  <si>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</si>
  <si>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</si>
  <si>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</si>
  <si>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</si>
  <si>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</si>
  <si>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</si>
  <si>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</si>
  <si>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</si>
  <si>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</si>
  <si>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</si>
  <si>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</si>
  <si>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</si>
  <si>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</si>
  <si>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</si>
  <si>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</si>
  <si>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</si>
  <si>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</si>
  <si>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</si>
  <si>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</si>
  <si>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</si>
  <si>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</si>
  <si>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</si>
  <si>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</si>
  <si>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</si>
  <si>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</si>
  <si>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</si>
  <si>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</si>
  <si>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</si>
  <si>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</si>
  <si>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</si>
  <si>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</si>
  <si>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</si>
  <si>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</si>
  <si>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</si>
  <si>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</si>
  <si>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</si>
  <si>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</si>
  <si>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</si>
  <si>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</si>
  <si>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</si>
  <si>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</si>
  <si>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</si>
  <si>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</si>
  <si>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</si>
  <si>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</si>
  <si>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</si>
  <si>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</si>
  <si>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</si>
  <si>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</si>
  <si>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</si>
  <si>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</si>
  <si>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</si>
  <si>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</si>
  <si>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</si>
  <si>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</si>
  <si>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</si>
  <si>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</si>
  <si>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</si>
  <si>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</si>
  <si>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</si>
  <si>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</si>
  <si>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</si>
  <si>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</si>
  <si>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</si>
  <si>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</si>
  <si>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</si>
  <si>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</si>
  <si>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</si>
  <si>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</si>
  <si>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</si>
  <si>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</si>
  <si>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</si>
  <si>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</si>
  <si>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</si>
  <si>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</si>
  <si>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</si>
  <si>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</si>
  <si>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</si>
  <si>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</si>
  <si>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</si>
  <si>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</si>
  <si>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</si>
  <si>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</si>
  <si>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</si>
  <si>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</si>
  <si>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</si>
  <si>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</si>
  <si>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</si>
  <si>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</si>
  <si>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</si>
  <si>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</si>
  <si>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</si>
  <si>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</si>
  <si>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</si>
  <si>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</si>
  <si>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</si>
  <si>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</si>
  <si>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</si>
  <si>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</si>
  <si>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</si>
  <si>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</si>
  <si>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</si>
  <si>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</si>
  <si>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</si>
  <si>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</si>
  <si>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</si>
  <si>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</si>
  <si>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</si>
  <si>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</si>
  <si>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</si>
  <si>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</si>
  <si>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</si>
  <si>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</si>
  <si>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</si>
  <si>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</si>
  <si>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</si>
  <si>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</si>
  <si>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</si>
  <si>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</si>
  <si>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</si>
  <si>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</si>
  <si>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</si>
  <si>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</si>
  <si>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</si>
  <si>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</si>
  <si>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</si>
  <si>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</si>
  <si>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</si>
  <si>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</si>
  <si>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</si>
  <si>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</si>
  <si>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</si>
  <si>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</si>
  <si>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</si>
  <si>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</si>
  <si>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</si>
  <si>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</si>
  <si>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</si>
  <si>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</si>
  <si>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</si>
  <si>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</si>
  <si>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</si>
  <si>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</si>
  <si>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</si>
  <si>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</si>
  <si>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</si>
  <si>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</si>
  <si>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</si>
  <si>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</si>
  <si>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</si>
  <si>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</si>
  <si>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</si>
  <si>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</si>
  <si>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</si>
  <si>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</si>
  <si>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</si>
  <si>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</si>
  <si>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</si>
  <si>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</si>
  <si>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</si>
  <si>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</si>
  <si>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</si>
  <si>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</si>
  <si>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</si>
  <si>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</si>
  <si>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</si>
  <si>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</si>
  <si>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</si>
  <si>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</si>
  <si>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</si>
  <si>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</si>
  <si>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</si>
  <si>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</si>
  <si>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</si>
  <si>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</si>
  <si>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</si>
  <si>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</si>
  <si>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</si>
  <si>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</si>
  <si>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</si>
  <si>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</si>
  <si>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</si>
  <si>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</si>
  <si>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</si>
  <si>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</si>
  <si>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</si>
  <si>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</si>
  <si>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</si>
  <si>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</si>
  <si>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</si>
  <si>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</si>
  <si>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</si>
  <si>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</si>
  <si>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</si>
  <si>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</si>
  <si>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</si>
  <si>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</si>
  <si>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</si>
  <si>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</si>
  <si>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</si>
  <si>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</si>
  <si>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</si>
  <si>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</si>
  <si>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</si>
  <si>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</si>
  <si>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</si>
  <si>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</si>
  <si>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</si>
  <si>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</si>
  <si>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</si>
  <si>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</si>
  <si>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</si>
  <si>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</si>
  <si>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</si>
  <si>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</si>
  <si>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</si>
  <si>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</si>
  <si>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</si>
  <si>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</si>
  <si>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</si>
  <si>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</si>
  <si>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</si>
  <si>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</si>
  <si>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</si>
  <si>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</si>
  <si>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</si>
  <si>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</si>
  <si>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</si>
  <si>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</si>
  <si>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</si>
  <si>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</si>
  <si>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</si>
  <si>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</si>
  <si>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</si>
  <si>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</si>
  <si>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</si>
  <si>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</si>
  <si>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</si>
  <si>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</si>
  <si>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</si>
  <si>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</si>
  <si>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</si>
  <si>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</si>
  <si>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</si>
  <si>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</si>
  <si>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</si>
  <si>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</si>
  <si>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</si>
  <si>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</si>
  <si>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</si>
  <si>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</si>
  <si>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</si>
  <si>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</si>
  <si>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</si>
  <si>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</si>
  <si>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</si>
  <si>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</si>
  <si>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</si>
  <si>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</si>
  <si>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</si>
  <si>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</si>
  <si>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</si>
  <si>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</si>
  <si>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</si>
  <si>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</si>
  <si>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</si>
  <si>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</si>
  <si>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</si>
  <si>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</si>
  <si>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</si>
  <si>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</si>
  <si>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</si>
  <si>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</si>
  <si>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</si>
  <si>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</si>
  <si>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</si>
  <si>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</si>
  <si>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</si>
  <si>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</si>
  <si>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</si>
  <si>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</si>
  <si>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</si>
  <si>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</si>
  <si>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</si>
  <si>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</si>
  <si>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</si>
  <si>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</si>
  <si>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</si>
  <si>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</si>
  <si>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</si>
  <si>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</si>
  <si>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</si>
  <si>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</si>
  <si>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</si>
  <si>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</si>
  <si>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</si>
  <si>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</si>
  <si>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</si>
  <si>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</si>
  <si>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</si>
  <si>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</si>
  <si>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</si>
  <si>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</si>
  <si>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</si>
  <si>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</si>
  <si>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</si>
  <si>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</si>
  <si>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</si>
  <si>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</si>
  <si>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</si>
  <si>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</si>
  <si>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</si>
  <si>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</si>
  <si>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</si>
  <si>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</si>
  <si>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</si>
  <si>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</si>
  <si>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</si>
  <si>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</si>
  <si>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</si>
  <si>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</si>
  <si>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</si>
  <si>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</si>
  <si>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</si>
  <si>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</si>
  <si>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</si>
  <si>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</si>
  <si>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</si>
  <si>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</si>
  <si>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</si>
  <si>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</si>
  <si>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</si>
  <si>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</si>
  <si>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</si>
  <si>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</si>
  <si>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</si>
  <si>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</si>
  <si>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</si>
  <si>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</si>
  <si>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</si>
  <si>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</si>
  <si>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</si>
  <si>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</si>
  <si>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</si>
  <si>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</si>
  <si>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</si>
  <si>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</si>
  <si>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</si>
  <si>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</si>
  <si>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</si>
  <si>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</si>
  <si>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</si>
  <si>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</si>
  <si>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</si>
  <si>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</si>
  <si>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</si>
  <si>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</si>
  <si>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</si>
  <si>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</si>
  <si>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</si>
  <si>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</si>
  <si>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</si>
  <si>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</si>
  <si>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</si>
  <si>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</si>
  <si>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</si>
  <si>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</si>
  <si>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</si>
  <si>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</si>
  <si>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</si>
  <si>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</si>
  <si>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</si>
  <si>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</si>
  <si>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</si>
  <si>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</si>
  <si>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</si>
  <si>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</si>
  <si>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</si>
  <si>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</si>
  <si>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</si>
  <si>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</si>
  <si>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</si>
  <si>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</si>
  <si>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</si>
  <si>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</si>
  <si>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</si>
  <si>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</si>
  <si>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</si>
  <si>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</si>
  <si>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</si>
  <si>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</si>
  <si>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</si>
  <si>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</si>
  <si>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</si>
  <si>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</si>
  <si>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</si>
  <si>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</si>
  <si>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</si>
  <si>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</si>
  <si>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</si>
  <si>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</si>
  <si>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</si>
  <si>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</si>
  <si>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</si>
  <si>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</si>
  <si>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</si>
  <si>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</si>
  <si>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</si>
  <si>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</si>
  <si>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</si>
  <si>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</si>
  <si>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</si>
  <si>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</si>
  <si>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</si>
  <si>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</si>
  <si>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</si>
  <si>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</si>
  <si>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</si>
  <si>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</si>
  <si>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</si>
  <si>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</si>
  <si>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</si>
  <si>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</si>
  <si>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</si>
  <si>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</si>
  <si>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</si>
  <si>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</si>
  <si>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</si>
  <si>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</si>
  <si>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</si>
  <si>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</si>
  <si>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</si>
  <si>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</si>
  <si>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</si>
  <si>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</si>
  <si>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</si>
  <si>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</si>
  <si>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</si>
  <si>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</si>
  <si>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</si>
  <si>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</si>
  <si>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</si>
  <si>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</si>
  <si>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</si>
  <si>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</si>
  <si>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</si>
  <si>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</si>
  <si>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</si>
  <si>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</si>
  <si>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</si>
  <si>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</si>
  <si>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</si>
  <si>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</si>
  <si>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</si>
  <si>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</si>
  <si>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</si>
  <si>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</si>
  <si>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</si>
  <si>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</si>
  <si>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</si>
  <si>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</si>
  <si>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</si>
  <si>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</si>
  <si>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</si>
  <si>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</si>
  <si>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</si>
  <si>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</si>
  <si>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</si>
  <si>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</si>
  <si>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</si>
  <si>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</si>
  <si>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</si>
  <si>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</si>
  <si>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</si>
  <si>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</si>
  <si>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</si>
  <si>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</si>
  <si>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</si>
  <si>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</si>
  <si>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</si>
  <si>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</si>
  <si>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</si>
  <si>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</si>
  <si>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</si>
  <si>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</si>
  <si>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</si>
  <si>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</si>
  <si>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</si>
  <si>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</si>
  <si>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</si>
  <si>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</si>
  <si>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</si>
  <si>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</si>
  <si>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</si>
  <si>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</si>
  <si>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</si>
  <si>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</si>
  <si>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</si>
  <si>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</si>
  <si>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</si>
  <si>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</si>
  <si>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</si>
  <si>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</si>
  <si>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</si>
  <si>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</si>
  <si>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</si>
  <si>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</si>
  <si>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</si>
  <si>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</si>
  <si>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</si>
  <si>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</si>
  <si>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</si>
  <si>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</si>
  <si>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</si>
  <si>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</si>
  <si>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</si>
  <si>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</si>
  <si>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</si>
  <si>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</si>
  <si>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</si>
  <si>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</si>
  <si>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</si>
  <si>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</si>
  <si>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</si>
  <si>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</si>
  <si>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</si>
  <si>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</si>
  <si>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</si>
  <si>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</si>
  <si>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</si>
  <si>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</si>
  <si>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</si>
  <si>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</si>
  <si>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</si>
  <si>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</si>
  <si>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</si>
  <si>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</si>
  <si>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</si>
  <si>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</si>
  <si>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</si>
  <si>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</si>
  <si>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</si>
  <si>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</si>
  <si>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</si>
  <si>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</si>
  <si>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</si>
  <si>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</si>
  <si>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</si>
  <si>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</si>
  <si>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</si>
  <si>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</si>
  <si>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</si>
  <si>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</si>
  <si>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</si>
  <si>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</si>
  <si>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</si>
  <si>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</si>
  <si>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</si>
  <si>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</si>
  <si>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</si>
  <si>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</si>
  <si>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</si>
  <si>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</si>
  <si>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</si>
  <si>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</si>
  <si>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</si>
  <si>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</si>
  <si>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</si>
  <si>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</si>
  <si>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</si>
  <si>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</si>
  <si>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</si>
  <si>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</si>
  <si>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</si>
  <si>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</si>
  <si>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</si>
  <si>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</si>
  <si>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</si>
  <si>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</si>
  <si>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</si>
  <si>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</si>
  <si>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</si>
  <si>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</si>
  <si>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</si>
  <si>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</si>
  <si>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</si>
  <si>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</si>
  <si>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</si>
  <si>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</si>
  <si>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</si>
  <si>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</si>
  <si>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</si>
  <si>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</si>
  <si>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</si>
  <si>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</si>
  <si>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</si>
  <si>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</si>
  <si>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</si>
  <si>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</si>
  <si>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</si>
  <si>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</si>
  <si>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</si>
  <si>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</si>
  <si>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</si>
  <si>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</si>
  <si>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</si>
  <si>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</si>
  <si>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</si>
  <si>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</si>
  <si>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</si>
  <si>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</si>
  <si>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</si>
  <si>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</si>
  <si>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</si>
  <si>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</si>
  <si>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</si>
  <si>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</si>
  <si>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</si>
  <si>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</si>
  <si>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</si>
  <si>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</si>
  <si>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</si>
  <si>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</si>
  <si>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</si>
  <si>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</si>
  <si>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</si>
  <si>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</si>
  <si>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</si>
  <si>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</si>
  <si>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</si>
  <si>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</si>
  <si>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</si>
  <si>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</si>
  <si>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</si>
  <si>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</si>
  <si>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</si>
  <si>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</si>
  <si>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</si>
  <si>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</si>
  <si>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</si>
  <si>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</si>
  <si>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</si>
  <si>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</si>
  <si>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</si>
  <si>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</si>
  <si>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</si>
  <si>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</si>
  <si>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</si>
  <si>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</si>
  <si>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</si>
  <si>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</si>
  <si>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</si>
  <si>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</si>
  <si>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</si>
  <si>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</si>
  <si>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</si>
  <si>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</si>
  <si>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</si>
  <si>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</si>
  <si>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</si>
  <si>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</si>
  <si>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</si>
  <si>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</si>
  <si>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</si>
  <si>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</si>
  <si>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</si>
  <si>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</si>
  <si>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</si>
  <si>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</si>
  <si>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</si>
  <si>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</si>
  <si>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</si>
  <si>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</si>
  <si>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</si>
  <si>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</si>
  <si>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</si>
  <si>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</si>
  <si>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</si>
  <si>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</si>
  <si>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</si>
  <si>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</si>
  <si>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</si>
  <si>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</si>
  <si>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</si>
  <si>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</si>
  <si>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</si>
  <si>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</si>
  <si>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</si>
  <si>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</si>
  <si>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</si>
  <si>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</si>
  <si>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</si>
  <si>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</si>
  <si>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</si>
  <si>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</si>
  <si>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</si>
  <si>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</si>
  <si>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</si>
  <si>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</si>
  <si>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</si>
  <si>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</si>
  <si>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</si>
  <si>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</si>
  <si>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</si>
  <si>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</si>
  <si>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</si>
  <si>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</si>
  <si>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</si>
  <si>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</si>
  <si>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</si>
  <si>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</si>
  <si>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</si>
  <si>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</si>
  <si>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</si>
  <si>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</si>
  <si>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</si>
  <si>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</si>
  <si>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</si>
  <si>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</si>
  <si>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</si>
  <si>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</si>
  <si>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</si>
  <si>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</si>
  <si>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</si>
  <si>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</si>
  <si>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</si>
  <si>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</si>
  <si>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</si>
  <si>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</si>
  <si>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</si>
  <si>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</si>
  <si>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</si>
  <si>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</si>
  <si>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</si>
  <si>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</si>
  <si>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</si>
  <si>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</si>
  <si>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</si>
  <si>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</si>
  <si>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</si>
  <si>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</si>
  <si>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</si>
  <si>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</si>
  <si>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</si>
  <si>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</si>
  <si>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</si>
  <si>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</si>
  <si>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</si>
  <si>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</si>
  <si>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</si>
  <si>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</si>
  <si>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</si>
  <si>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</si>
  <si>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</si>
  <si>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</si>
  <si>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</si>
  <si>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</si>
  <si>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</si>
  <si>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</si>
  <si>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</si>
  <si>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</si>
  <si>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</si>
  <si>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</si>
  <si>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</si>
  <si>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</si>
  <si>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</si>
  <si>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</si>
  <si>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</si>
  <si>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</si>
  <si>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</si>
  <si>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</si>
  <si>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</si>
  <si>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</si>
  <si>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</si>
  <si>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</si>
  <si>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</si>
  <si>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</si>
  <si>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</si>
  <si>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</si>
  <si>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</si>
  <si>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</si>
  <si>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</si>
  <si>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</si>
  <si>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</si>
  <si>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</si>
  <si>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</si>
  <si>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</si>
  <si>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</si>
  <si>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</si>
  <si>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</si>
  <si>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</si>
  <si>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</si>
  <si>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</si>
  <si>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</si>
  <si>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</si>
  <si>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</si>
  <si>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</si>
  <si>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</si>
  <si>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</si>
  <si>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</si>
  <si>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</si>
  <si>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</si>
  <si>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</si>
  <si>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</si>
  <si>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</si>
  <si>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</si>
  <si>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</si>
  <si>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</si>
  <si>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</si>
  <si>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</si>
  <si>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</si>
  <si>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</si>
  <si>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</si>
  <si>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</si>
  <si>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</si>
  <si>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</si>
  <si>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</si>
  <si>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</si>
  <si>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</si>
  <si>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</si>
  <si>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</si>
  <si>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</si>
  <si>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</si>
  <si>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</si>
  <si>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</si>
  <si>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</si>
  <si>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</si>
  <si>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</si>
  <si>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</si>
  <si>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</si>
  <si>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</si>
  <si>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</si>
  <si>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</si>
  <si>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</si>
  <si>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</si>
  <si>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</si>
  <si>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</si>
  <si>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</si>
  <si>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</si>
  <si>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</si>
  <si>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</si>
  <si>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</si>
  <si>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</si>
  <si>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</si>
  <si>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</si>
  <si>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</si>
  <si>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</si>
  <si>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</si>
  <si>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</si>
  <si>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</si>
  <si>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</si>
  <si>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</si>
  <si>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</si>
  <si>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</si>
  <si>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</si>
  <si>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</si>
  <si>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</si>
  <si>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</si>
  <si>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</si>
  <si>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</si>
  <si>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</si>
  <si>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</si>
  <si>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</si>
  <si>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</si>
  <si>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</si>
  <si>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</si>
  <si>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</si>
  <si>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</si>
  <si>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</si>
  <si>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</si>
  <si>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</si>
  <si>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</si>
  <si>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</si>
  <si>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</si>
  <si>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</si>
  <si>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</si>
  <si>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</si>
  <si>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</si>
  <si>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</si>
  <si>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</si>
  <si>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</si>
  <si>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</si>
  <si>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</si>
  <si>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</si>
  <si>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</si>
  <si>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</si>
  <si>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</si>
  <si>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</si>
  <si>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</si>
  <si>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</si>
  <si>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</si>
  <si>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</si>
  <si>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</si>
  <si>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</si>
  <si>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</si>
  <si>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</si>
  <si>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</si>
  <si>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</si>
  <si>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</si>
  <si>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</si>
  <si>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</si>
  <si>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</si>
  <si>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</si>
  <si>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</si>
  <si>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</si>
  <si>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</si>
  <si>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</si>
  <si>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</si>
  <si>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</si>
  <si>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</si>
  <si>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</si>
  <si>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</si>
  <si>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</si>
  <si>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</si>
  <si>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</si>
  <si>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</si>
  <si>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</si>
  <si>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</si>
  <si>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</si>
  <si>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</si>
  <si>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</si>
  <si>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</si>
  <si>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</si>
  <si>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</si>
  <si>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</si>
  <si>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</si>
  <si>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</si>
  <si>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</si>
  <si>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</si>
  <si>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</si>
  <si>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</si>
  <si>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</si>
  <si>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</si>
  <si>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</si>
  <si>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</si>
  <si>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</si>
  <si>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</si>
  <si>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</si>
  <si>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</si>
  <si>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</si>
  <si>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</si>
  <si>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</si>
  <si>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</si>
  <si>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</si>
  <si>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</si>
  <si>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</si>
  <si>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</si>
  <si>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</si>
  <si>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</si>
  <si>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</si>
  <si>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</si>
  <si>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</si>
  <si>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</si>
  <si>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</si>
  <si>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</si>
  <si>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</si>
  <si>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</si>
  <si>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</si>
  <si>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</si>
  <si>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</si>
  <si>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</si>
  <si>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</si>
  <si>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</si>
  <si>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2020 y al 31 de diciembre de 2021 (b)</t>
  </si>
  <si>
    <t>Del 1 de enero al 31 de diciembre de 2021 (b)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</si>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</sst>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46" workbookViewId="0">
      <selection activeCell="B53" sqref="B53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3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x14ac:dyDescent="0.3">
      <c r="A3" s="156" t="s">
        <v>166</v>
      </c>
      <c r="B3" s="157"/>
      <c r="C3" s="157"/>
      <c r="D3" s="158"/>
    </row>
    <row r="4" spans="1:11" x14ac:dyDescent="0.3">
      <c r="A4" s="159" t="str">
        <f>TRIMESTRE</f>
        <v>Del 1 de enero al 31 de diciembre de 2021 (b)</v>
      </c>
      <c r="B4" s="160"/>
      <c r="C4" s="160"/>
      <c r="D4" s="161"/>
    </row>
    <row r="5" spans="1:11" x14ac:dyDescent="0.3">
      <c r="A5" s="162" t="s">
        <v>118</v>
      </c>
      <c r="B5" s="163"/>
      <c r="C5" s="163"/>
      <c r="D5" s="164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1227800</v>
      </c>
      <c r="C8" s="40">
        <f t="shared" ref="C8:D8" si="0">SUM(C9:C11)</f>
        <v>1227800</v>
      </c>
      <c r="D8" s="40">
        <f t="shared" si="0"/>
        <v>1227800</v>
      </c>
    </row>
    <row r="9" spans="1:11" x14ac:dyDescent="0.3">
      <c r="A9" s="53" t="s">
        <v>169</v>
      </c>
      <c r="B9" s="23">
        <v>1227800</v>
      </c>
      <c r="C9" s="23">
        <v>1227800</v>
      </c>
      <c r="D9" s="23">
        <v>1227800</v>
      </c>
    </row>
    <row r="10" spans="1:11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3">
      <c r="A11" s="53" t="s">
        <v>171</v>
      </c>
      <c r="B11" s="23">
        <v>0</v>
      </c>
      <c r="C11" s="23">
        <v>0</v>
      </c>
      <c r="D11" s="23"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1227800</v>
      </c>
      <c r="C13" s="40">
        <f t="shared" ref="C13:D13" si="1">C14+C15</f>
        <v>1227800</v>
      </c>
      <c r="D13" s="40">
        <f t="shared" si="1"/>
        <v>1227800</v>
      </c>
    </row>
    <row r="14" spans="1:11" x14ac:dyDescent="0.3">
      <c r="A14" s="53" t="s">
        <v>172</v>
      </c>
      <c r="B14" s="23">
        <v>1227800</v>
      </c>
      <c r="C14" s="23">
        <v>1227800</v>
      </c>
      <c r="D14" s="23">
        <v>1227800</v>
      </c>
    </row>
    <row r="15" spans="1:11" x14ac:dyDescent="0.3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x14ac:dyDescent="0.3">
      <c r="A19" s="53" t="s">
        <v>176</v>
      </c>
      <c r="B19" s="119">
        <v>0</v>
      </c>
      <c r="C19" s="23"/>
      <c r="D19" s="117"/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3">C8-C13+C17</f>
        <v>0</v>
      </c>
      <c r="D21" s="40">
        <f t="shared" si="3"/>
        <v>0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:D23" si="4">C21-C11</f>
        <v>0</v>
      </c>
      <c r="D23" s="40">
        <f t="shared" si="4"/>
        <v>0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5">C23-C17</f>
        <v>0</v>
      </c>
      <c r="D25" s="40">
        <f>D23-D17</f>
        <v>0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3">
      <c r="A30" s="53" t="s">
        <v>187</v>
      </c>
      <c r="B30" s="60"/>
      <c r="C30" s="60"/>
      <c r="D30" s="60"/>
    </row>
    <row r="31" spans="1:4" x14ac:dyDescent="0.3">
      <c r="A31" s="53" t="s">
        <v>188</v>
      </c>
      <c r="B31" s="60"/>
      <c r="C31" s="60"/>
      <c r="D31" s="60"/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7">C25+C29</f>
        <v>0</v>
      </c>
      <c r="D33" s="61">
        <f t="shared" si="7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1227800</v>
      </c>
      <c r="C48" s="124">
        <f>C9</f>
        <v>1227800</v>
      </c>
      <c r="D48" s="124">
        <f t="shared" ref="D48" si="11">D9</f>
        <v>1227800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1227800</v>
      </c>
      <c r="C53" s="60">
        <f t="shared" ref="C53:D53" si="13">C14</f>
        <v>1227800</v>
      </c>
      <c r="D53" s="60">
        <f t="shared" si="13"/>
        <v>1227800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5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6">C57-C49</f>
        <v>0</v>
      </c>
      <c r="D59" s="61">
        <f t="shared" si="16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1227800</v>
      </c>
      <c r="Q2" s="18">
        <f>'Formato 4'!C8</f>
        <v>1227800</v>
      </c>
      <c r="R2" s="18">
        <f>'Formato 4'!D8</f>
        <v>1227800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1227800</v>
      </c>
      <c r="Q3" s="18">
        <f>'Formato 4'!C9</f>
        <v>1227800</v>
      </c>
      <c r="R3" s="18">
        <f>'Formato 4'!D9</f>
        <v>1227800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1227800</v>
      </c>
      <c r="Q6" s="18">
        <f>'Formato 4'!C13</f>
        <v>1227800</v>
      </c>
      <c r="R6" s="18">
        <f>'Formato 4'!D13</f>
        <v>1227800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1227800</v>
      </c>
      <c r="Q7" s="18">
        <f>'Formato 4'!C14</f>
        <v>1227800</v>
      </c>
      <c r="R7" s="18">
        <f>'Formato 4'!D14</f>
        <v>1227800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1227800</v>
      </c>
      <c r="Q26">
        <f>'Formato 4'!C48</f>
        <v>1227800</v>
      </c>
      <c r="R26">
        <f>'Formato 4'!D48</f>
        <v>1227800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1227800</v>
      </c>
      <c r="Q30">
        <f>'Formato 4'!C53</f>
        <v>1227800</v>
      </c>
      <c r="R30">
        <f>'Formato 4'!D53</f>
        <v>1227800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11" sqref="B11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1" t="s">
        <v>206</v>
      </c>
      <c r="B1" s="171"/>
      <c r="C1" s="171"/>
      <c r="D1" s="171"/>
      <c r="E1" s="171"/>
      <c r="F1" s="171"/>
      <c r="G1" s="171"/>
    </row>
    <row r="2" spans="1:8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3">
      <c r="A3" s="156" t="s">
        <v>207</v>
      </c>
      <c r="B3" s="157"/>
      <c r="C3" s="157"/>
      <c r="D3" s="157"/>
      <c r="E3" s="157"/>
      <c r="F3" s="157"/>
      <c r="G3" s="158"/>
    </row>
    <row r="4" spans="1:8" x14ac:dyDescent="0.3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1"/>
    </row>
    <row r="5" spans="1:8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3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28.8" x14ac:dyDescent="0.3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x14ac:dyDescent="0.3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>
        <f>B38+B39</f>
        <v>2135000</v>
      </c>
      <c r="C37" s="60">
        <f t="shared" ref="C37:G37" si="3">C38+C39</f>
        <v>-907200</v>
      </c>
      <c r="D37" s="60">
        <f t="shared" si="3"/>
        <v>1227800</v>
      </c>
      <c r="E37" s="60">
        <f t="shared" si="3"/>
        <v>1227800</v>
      </c>
      <c r="F37" s="60">
        <f t="shared" si="3"/>
        <v>1227800</v>
      </c>
      <c r="G37" s="60">
        <f t="shared" si="3"/>
        <v>-907200</v>
      </c>
    </row>
    <row r="38" spans="1:8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>
        <v>2135000</v>
      </c>
      <c r="C39" s="60">
        <v>-907200</v>
      </c>
      <c r="D39" s="60">
        <v>1227800</v>
      </c>
      <c r="E39" s="60">
        <v>1227800</v>
      </c>
      <c r="F39" s="60">
        <v>1227800</v>
      </c>
      <c r="G39" s="60">
        <v>-907200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2135000</v>
      </c>
      <c r="C41" s="61">
        <f t="shared" ref="C41:E41" si="4">SUM(C9,C10,C11,C12,C13,C14,C15,C16,C28,C34,C35,C37)</f>
        <v>-907200</v>
      </c>
      <c r="D41" s="61">
        <f t="shared" si="4"/>
        <v>1227800</v>
      </c>
      <c r="E41" s="61">
        <f t="shared" si="4"/>
        <v>1227800</v>
      </c>
      <c r="F41" s="61">
        <f>SUM(F9,F10,F11,F12,F13,F14,F15,F16,F28,F34,F35,F37)</f>
        <v>1227800</v>
      </c>
      <c r="G41" s="61">
        <f>SUM(G9,G10,G11,G12,G13,G14,G15,G16,G28,G34,G35,G37)</f>
        <v>-907200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3">
      <c r="A68" s="53" t="s">
        <v>269</v>
      </c>
      <c r="B68" s="60"/>
      <c r="C68" s="60"/>
      <c r="D68" s="60"/>
      <c r="E68" s="60"/>
      <c r="F68" s="60"/>
      <c r="G68" s="60"/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2135000</v>
      </c>
      <c r="C70" s="61">
        <f t="shared" ref="C70:G70" si="10">C41+C65+C67</f>
        <v>-907200</v>
      </c>
      <c r="D70" s="61">
        <f t="shared" si="10"/>
        <v>1227800</v>
      </c>
      <c r="E70" s="61">
        <f t="shared" si="10"/>
        <v>1227800</v>
      </c>
      <c r="F70" s="61">
        <f t="shared" si="10"/>
        <v>1227800</v>
      </c>
      <c r="G70" s="61">
        <f t="shared" si="10"/>
        <v>-907200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2135000</v>
      </c>
      <c r="Q31" s="18">
        <f>'Formato 5'!C37</f>
        <v>-907200</v>
      </c>
      <c r="R31" s="18">
        <f>'Formato 5'!D37</f>
        <v>1227800</v>
      </c>
      <c r="S31" s="18">
        <f>'Formato 5'!E37</f>
        <v>1227800</v>
      </c>
      <c r="T31" s="18">
        <f>'Formato 5'!F37</f>
        <v>1227800</v>
      </c>
      <c r="U31" s="18">
        <f>'Formato 5'!G37</f>
        <v>-907200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2135000</v>
      </c>
      <c r="Q33" s="18">
        <f>'Formato 5'!C39</f>
        <v>-907200</v>
      </c>
      <c r="R33" s="18">
        <f>'Formato 5'!D39</f>
        <v>1227800</v>
      </c>
      <c r="S33" s="18">
        <f>'Formato 5'!E39</f>
        <v>1227800</v>
      </c>
      <c r="T33" s="18">
        <f>'Formato 5'!F39</f>
        <v>1227800</v>
      </c>
      <c r="U33" s="18">
        <f>'Formato 5'!G39</f>
        <v>-907200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2135000</v>
      </c>
      <c r="Q34">
        <f>'Formato 5'!C41</f>
        <v>-907200</v>
      </c>
      <c r="R34">
        <f>'Formato 5'!D41</f>
        <v>1227800</v>
      </c>
      <c r="S34">
        <f>'Formato 5'!E41</f>
        <v>1227800</v>
      </c>
      <c r="T34">
        <f>'Formato 5'!F41</f>
        <v>1227800</v>
      </c>
      <c r="U34">
        <f>'Formato 5'!G41</f>
        <v>-907200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56" zoomScale="120" zoomScaleNormal="120" zoomScalePageLayoutView="90" workbookViewId="0">
      <selection sqref="A1:G1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2" t="s">
        <v>3285</v>
      </c>
      <c r="B1" s="171"/>
      <c r="C1" s="171"/>
      <c r="D1" s="171"/>
      <c r="E1" s="171"/>
      <c r="F1" s="171"/>
      <c r="G1" s="171"/>
    </row>
    <row r="2" spans="1:7" x14ac:dyDescent="0.3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3">
      <c r="A3" s="176" t="s">
        <v>277</v>
      </c>
      <c r="B3" s="176"/>
      <c r="C3" s="176"/>
      <c r="D3" s="176"/>
      <c r="E3" s="176"/>
      <c r="F3" s="176"/>
      <c r="G3" s="176"/>
    </row>
    <row r="4" spans="1:7" x14ac:dyDescent="0.3">
      <c r="A4" s="176" t="s">
        <v>278</v>
      </c>
      <c r="B4" s="176"/>
      <c r="C4" s="176"/>
      <c r="D4" s="176"/>
      <c r="E4" s="176"/>
      <c r="F4" s="176"/>
      <c r="G4" s="176"/>
    </row>
    <row r="5" spans="1:7" x14ac:dyDescent="0.3">
      <c r="A5" s="177" t="str">
        <f>TRIMESTRE</f>
        <v>Del 1 de enero al 31 de diciembre de 2021 (b)</v>
      </c>
      <c r="B5" s="177"/>
      <c r="C5" s="177"/>
      <c r="D5" s="177"/>
      <c r="E5" s="177"/>
      <c r="F5" s="177"/>
      <c r="G5" s="177"/>
    </row>
    <row r="6" spans="1:7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3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28.8" x14ac:dyDescent="0.3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3">
      <c r="A9" s="82" t="s">
        <v>285</v>
      </c>
      <c r="B9" s="79">
        <f>SUM(B10,B18,B28,B38,B48,B58,B62,B71,B75)</f>
        <v>2135000</v>
      </c>
      <c r="C9" s="79">
        <f t="shared" ref="C9:G9" si="0">SUM(C10,C18,C28,C38,C48,C58,C62,C71,C75)</f>
        <v>-907200</v>
      </c>
      <c r="D9" s="79">
        <f t="shared" si="0"/>
        <v>1227800</v>
      </c>
      <c r="E9" s="79">
        <f t="shared" si="0"/>
        <v>1227800</v>
      </c>
      <c r="F9" s="79">
        <f t="shared" si="0"/>
        <v>1227800</v>
      </c>
      <c r="G9" s="79">
        <f t="shared" si="0"/>
        <v>0</v>
      </c>
    </row>
    <row r="10" spans="1:7" x14ac:dyDescent="0.3">
      <c r="A10" s="83" t="s">
        <v>286</v>
      </c>
      <c r="B10" s="80">
        <f>SUM(B11:B17)</f>
        <v>935500</v>
      </c>
      <c r="C10" s="80">
        <f t="shared" ref="C10:F10" si="1">SUM(C11:C17)</f>
        <v>-386296</v>
      </c>
      <c r="D10" s="80">
        <f t="shared" si="1"/>
        <v>549204</v>
      </c>
      <c r="E10" s="80">
        <f t="shared" si="1"/>
        <v>549204</v>
      </c>
      <c r="F10" s="80">
        <f t="shared" si="1"/>
        <v>549204</v>
      </c>
      <c r="G10" s="80">
        <f>SUM(G11:G17)</f>
        <v>0</v>
      </c>
    </row>
    <row r="11" spans="1:7" x14ac:dyDescent="0.3">
      <c r="A11" s="84" t="s">
        <v>287</v>
      </c>
      <c r="B11" s="80">
        <v>352643</v>
      </c>
      <c r="C11" s="80">
        <v>-96918</v>
      </c>
      <c r="D11" s="80">
        <v>255725</v>
      </c>
      <c r="E11" s="80">
        <v>255725</v>
      </c>
      <c r="F11" s="80">
        <v>255725</v>
      </c>
      <c r="G11" s="80">
        <v>0</v>
      </c>
    </row>
    <row r="12" spans="1:7" x14ac:dyDescent="0.3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3">
      <c r="A13" s="84" t="s">
        <v>289</v>
      </c>
      <c r="B13" s="80">
        <v>249047</v>
      </c>
      <c r="C13" s="80">
        <v>-102361</v>
      </c>
      <c r="D13" s="80">
        <v>146686</v>
      </c>
      <c r="E13" s="80">
        <v>146686</v>
      </c>
      <c r="F13" s="80">
        <v>146686</v>
      </c>
      <c r="G13" s="80">
        <v>0</v>
      </c>
    </row>
    <row r="14" spans="1:7" x14ac:dyDescent="0.3">
      <c r="A14" s="84" t="s">
        <v>290</v>
      </c>
      <c r="B14" s="80">
        <v>91978</v>
      </c>
      <c r="C14" s="80">
        <v>-36719</v>
      </c>
      <c r="D14" s="80">
        <v>55259</v>
      </c>
      <c r="E14" s="80">
        <v>55259</v>
      </c>
      <c r="F14" s="80">
        <v>55259</v>
      </c>
      <c r="G14" s="80">
        <v>0</v>
      </c>
    </row>
    <row r="15" spans="1:7" x14ac:dyDescent="0.3">
      <c r="A15" s="84" t="s">
        <v>291</v>
      </c>
      <c r="B15" s="80">
        <v>241832</v>
      </c>
      <c r="C15" s="80">
        <v>-150298</v>
      </c>
      <c r="D15" s="80">
        <v>91534</v>
      </c>
      <c r="E15" s="80">
        <v>91534</v>
      </c>
      <c r="F15" s="80">
        <v>91534</v>
      </c>
      <c r="G15" s="80">
        <v>0</v>
      </c>
    </row>
    <row r="16" spans="1:7" x14ac:dyDescent="0.3">
      <c r="A16" s="84" t="s">
        <v>292</v>
      </c>
      <c r="B16" s="80"/>
      <c r="C16" s="80">
        <v>0</v>
      </c>
      <c r="D16" s="80"/>
      <c r="E16" s="80">
        <v>0</v>
      </c>
      <c r="F16" s="80">
        <v>0</v>
      </c>
      <c r="G16" s="80">
        <v>0</v>
      </c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x14ac:dyDescent="0.3">
      <c r="A18" s="83" t="s">
        <v>294</v>
      </c>
      <c r="B18" s="80">
        <f>SUM(B19:B27)</f>
        <v>143000</v>
      </c>
      <c r="C18" s="80">
        <f t="shared" ref="C18:F18" si="2">SUM(C19:C27)</f>
        <v>-102271</v>
      </c>
      <c r="D18" s="80">
        <f t="shared" si="2"/>
        <v>40729</v>
      </c>
      <c r="E18" s="80">
        <f t="shared" si="2"/>
        <v>40729</v>
      </c>
      <c r="F18" s="80">
        <f t="shared" si="2"/>
        <v>40729</v>
      </c>
      <c r="G18" s="80">
        <f>SUM(G19:G27)</f>
        <v>0</v>
      </c>
    </row>
    <row r="19" spans="1:7" x14ac:dyDescent="0.3">
      <c r="A19" s="84" t="s">
        <v>295</v>
      </c>
      <c r="B19" s="80">
        <v>32000</v>
      </c>
      <c r="C19" s="80">
        <v>-18958</v>
      </c>
      <c r="D19" s="80">
        <v>13042</v>
      </c>
      <c r="E19" s="80">
        <v>13042</v>
      </c>
      <c r="F19" s="80">
        <v>13042</v>
      </c>
      <c r="G19" s="80">
        <v>0</v>
      </c>
    </row>
    <row r="20" spans="1:7" x14ac:dyDescent="0.3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7" x14ac:dyDescent="0.3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3">
      <c r="A22" s="84" t="s">
        <v>298</v>
      </c>
      <c r="B22" s="80">
        <v>2000</v>
      </c>
      <c r="C22" s="80">
        <v>-2000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3">
      <c r="A23" s="84" t="s">
        <v>299</v>
      </c>
      <c r="B23" s="80">
        <v>1000</v>
      </c>
      <c r="C23" s="80">
        <v>-1000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3">
      <c r="A24" s="84" t="s">
        <v>300</v>
      </c>
      <c r="B24" s="80">
        <v>90000</v>
      </c>
      <c r="C24" s="80">
        <v>-63680</v>
      </c>
      <c r="D24" s="80">
        <v>26320</v>
      </c>
      <c r="E24" s="80">
        <v>26320</v>
      </c>
      <c r="F24" s="80">
        <v>26320</v>
      </c>
      <c r="G24" s="80">
        <v>0</v>
      </c>
    </row>
    <row r="25" spans="1:7" x14ac:dyDescent="0.3">
      <c r="A25" s="84" t="s">
        <v>301</v>
      </c>
      <c r="B25" s="80">
        <v>1000</v>
      </c>
      <c r="C25" s="80">
        <v>-849</v>
      </c>
      <c r="D25" s="80">
        <v>151</v>
      </c>
      <c r="E25" s="80">
        <v>151</v>
      </c>
      <c r="F25" s="80">
        <v>151</v>
      </c>
      <c r="G25" s="80">
        <v>0</v>
      </c>
    </row>
    <row r="26" spans="1:7" x14ac:dyDescent="0.3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3">
      <c r="A27" s="84" t="s">
        <v>303</v>
      </c>
      <c r="B27" s="80">
        <v>17000</v>
      </c>
      <c r="C27" s="80">
        <v>-15784</v>
      </c>
      <c r="D27" s="80">
        <v>1216</v>
      </c>
      <c r="E27" s="80">
        <v>1216</v>
      </c>
      <c r="F27" s="80">
        <v>1216</v>
      </c>
      <c r="G27" s="80">
        <v>0</v>
      </c>
    </row>
    <row r="28" spans="1:7" x14ac:dyDescent="0.3">
      <c r="A28" s="83" t="s">
        <v>304</v>
      </c>
      <c r="B28" s="80">
        <f>SUM(B29:B37)</f>
        <v>1041500</v>
      </c>
      <c r="C28" s="80">
        <f t="shared" ref="C28:G28" si="3">SUM(C29:C37)</f>
        <v>-403633</v>
      </c>
      <c r="D28" s="80">
        <f t="shared" si="3"/>
        <v>637867</v>
      </c>
      <c r="E28" s="80">
        <f t="shared" si="3"/>
        <v>637867</v>
      </c>
      <c r="F28" s="80">
        <f t="shared" si="3"/>
        <v>637867</v>
      </c>
      <c r="G28" s="80">
        <f t="shared" si="3"/>
        <v>0</v>
      </c>
    </row>
    <row r="29" spans="1:7" x14ac:dyDescent="0.3">
      <c r="A29" s="84" t="s">
        <v>305</v>
      </c>
      <c r="B29" s="80">
        <v>35000</v>
      </c>
      <c r="C29" s="80">
        <v>-16053</v>
      </c>
      <c r="D29" s="80">
        <v>18947</v>
      </c>
      <c r="E29" s="80">
        <v>18947</v>
      </c>
      <c r="F29" s="80">
        <v>18947</v>
      </c>
      <c r="G29" s="80">
        <v>0</v>
      </c>
    </row>
    <row r="30" spans="1:7" x14ac:dyDescent="0.3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3">
      <c r="A31" s="84" t="s">
        <v>307</v>
      </c>
      <c r="B31" s="80">
        <v>557500</v>
      </c>
      <c r="C31" s="80">
        <v>-468904</v>
      </c>
      <c r="D31" s="80">
        <v>88596</v>
      </c>
      <c r="E31" s="80">
        <v>88596</v>
      </c>
      <c r="F31" s="80">
        <v>88596</v>
      </c>
      <c r="G31" s="80">
        <v>0</v>
      </c>
    </row>
    <row r="32" spans="1:7" x14ac:dyDescent="0.3">
      <c r="A32" s="84" t="s">
        <v>308</v>
      </c>
      <c r="B32" s="80">
        <v>223000</v>
      </c>
      <c r="C32" s="80">
        <v>-26870</v>
      </c>
      <c r="D32" s="80">
        <v>196130</v>
      </c>
      <c r="E32" s="80">
        <v>196130</v>
      </c>
      <c r="F32" s="80">
        <v>196130</v>
      </c>
      <c r="G32" s="80">
        <v>0</v>
      </c>
    </row>
    <row r="33" spans="1:7" x14ac:dyDescent="0.3">
      <c r="A33" s="84" t="s">
        <v>309</v>
      </c>
      <c r="B33" s="80">
        <v>100000</v>
      </c>
      <c r="C33" s="80">
        <v>-74882</v>
      </c>
      <c r="D33" s="80">
        <v>25118</v>
      </c>
      <c r="E33" s="80">
        <v>25118</v>
      </c>
      <c r="F33" s="80">
        <v>25118</v>
      </c>
      <c r="G33" s="80">
        <v>0</v>
      </c>
    </row>
    <row r="34" spans="1:7" x14ac:dyDescent="0.3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</row>
    <row r="35" spans="1:7" x14ac:dyDescent="0.3">
      <c r="A35" s="84" t="s">
        <v>311</v>
      </c>
      <c r="B35" s="80">
        <v>10000</v>
      </c>
      <c r="C35" s="80">
        <v>-8302</v>
      </c>
      <c r="D35" s="80">
        <v>1698</v>
      </c>
      <c r="E35" s="80">
        <v>1698</v>
      </c>
      <c r="F35" s="80">
        <v>1698</v>
      </c>
      <c r="G35" s="80">
        <v>0</v>
      </c>
    </row>
    <row r="36" spans="1:7" x14ac:dyDescent="0.3">
      <c r="A36" s="84" t="s">
        <v>312</v>
      </c>
      <c r="B36" s="80">
        <v>11000</v>
      </c>
      <c r="C36" s="80">
        <v>-8180</v>
      </c>
      <c r="D36" s="80">
        <v>2820</v>
      </c>
      <c r="E36" s="80">
        <v>2820</v>
      </c>
      <c r="F36" s="80">
        <v>2820</v>
      </c>
      <c r="G36" s="80">
        <v>0</v>
      </c>
    </row>
    <row r="37" spans="1:7" x14ac:dyDescent="0.3">
      <c r="A37" s="84" t="s">
        <v>313</v>
      </c>
      <c r="B37" s="80">
        <v>105000</v>
      </c>
      <c r="C37" s="80">
        <v>199558</v>
      </c>
      <c r="D37" s="80">
        <v>304558</v>
      </c>
      <c r="E37" s="80">
        <v>304558</v>
      </c>
      <c r="F37" s="80">
        <v>304558</v>
      </c>
      <c r="G37" s="80">
        <v>0</v>
      </c>
    </row>
    <row r="38" spans="1:7" x14ac:dyDescent="0.3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/>
    </row>
    <row r="40" spans="1:7" x14ac:dyDescent="0.3">
      <c r="A40" s="84" t="s">
        <v>316</v>
      </c>
      <c r="B40" s="80"/>
      <c r="C40" s="80"/>
      <c r="D40" s="80"/>
      <c r="E40" s="80"/>
      <c r="F40" s="80"/>
      <c r="G40" s="80"/>
    </row>
    <row r="41" spans="1:7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3">
      <c r="A44" s="84" t="s">
        <v>320</v>
      </c>
      <c r="B44" s="80"/>
      <c r="C44" s="80"/>
      <c r="D44" s="80"/>
      <c r="E44" s="80"/>
      <c r="F44" s="80"/>
      <c r="G44" s="80"/>
    </row>
    <row r="45" spans="1:7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x14ac:dyDescent="0.3">
      <c r="A48" s="83" t="s">
        <v>324</v>
      </c>
      <c r="B48" s="80">
        <f>SUM(B49:B57)</f>
        <v>15000</v>
      </c>
      <c r="C48" s="80">
        <f t="shared" ref="C48:G48" si="5">SUM(C49:C57)</f>
        <v>-15000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3">
      <c r="A49" s="84" t="s">
        <v>325</v>
      </c>
      <c r="B49" s="80">
        <v>15000</v>
      </c>
      <c r="C49" s="80">
        <v>-15000</v>
      </c>
      <c r="D49" s="80">
        <v>0</v>
      </c>
      <c r="E49" s="80">
        <v>0</v>
      </c>
      <c r="F49" s="80">
        <v>0</v>
      </c>
      <c r="G49" s="80">
        <v>0</v>
      </c>
    </row>
    <row r="50" spans="1:7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3">
      <c r="A51" s="84" t="s">
        <v>327</v>
      </c>
      <c r="B51" s="80"/>
      <c r="C51" s="80"/>
      <c r="D51" s="80"/>
      <c r="E51" s="80"/>
      <c r="F51" s="80"/>
      <c r="G51" s="80"/>
    </row>
    <row r="52" spans="1:7" x14ac:dyDescent="0.3">
      <c r="A52" s="84" t="s">
        <v>328</v>
      </c>
      <c r="B52" s="80"/>
      <c r="C52" s="80"/>
      <c r="D52" s="80"/>
      <c r="E52" s="80"/>
      <c r="F52" s="80"/>
      <c r="G52" s="80"/>
    </row>
    <row r="53" spans="1:7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3">
      <c r="A55" s="84" t="s">
        <v>331</v>
      </c>
      <c r="B55" s="80"/>
      <c r="C55" s="80"/>
      <c r="D55" s="80"/>
      <c r="E55" s="80"/>
      <c r="F55" s="80"/>
      <c r="G55" s="80"/>
    </row>
    <row r="56" spans="1:7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3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3">
      <c r="A59" s="84" t="s">
        <v>335</v>
      </c>
      <c r="B59" s="80"/>
      <c r="C59" s="80"/>
      <c r="D59" s="80"/>
      <c r="E59" s="80"/>
      <c r="F59" s="80"/>
      <c r="G59" s="80"/>
    </row>
    <row r="60" spans="1:7" x14ac:dyDescent="0.3">
      <c r="A60" s="84" t="s">
        <v>336</v>
      </c>
      <c r="B60" s="80"/>
      <c r="C60" s="80"/>
      <c r="D60" s="80"/>
      <c r="E60" s="80"/>
      <c r="F60" s="80"/>
      <c r="G60" s="80"/>
    </row>
    <row r="61" spans="1:7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x14ac:dyDescent="0.3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3">
      <c r="A65" s="84" t="s">
        <v>341</v>
      </c>
      <c r="B65" s="80"/>
      <c r="C65" s="80"/>
      <c r="D65" s="80"/>
      <c r="E65" s="80"/>
      <c r="F65" s="80"/>
      <c r="G65" s="80"/>
    </row>
    <row r="66" spans="1:7" x14ac:dyDescent="0.3">
      <c r="A66" s="84" t="s">
        <v>342</v>
      </c>
      <c r="B66" s="80"/>
      <c r="C66" s="80"/>
      <c r="D66" s="80"/>
      <c r="E66" s="80"/>
      <c r="F66" s="80"/>
      <c r="G66" s="80"/>
    </row>
    <row r="67" spans="1:7" x14ac:dyDescent="0.3">
      <c r="A67" s="84" t="s">
        <v>343</v>
      </c>
      <c r="B67" s="80"/>
      <c r="C67" s="80"/>
      <c r="D67" s="80"/>
      <c r="E67" s="80"/>
      <c r="F67" s="80"/>
      <c r="G67" s="80"/>
    </row>
    <row r="68" spans="1:7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x14ac:dyDescent="0.3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3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3">
      <c r="A76" s="84" t="s">
        <v>352</v>
      </c>
      <c r="B76" s="80"/>
      <c r="C76" s="80"/>
      <c r="D76" s="80"/>
      <c r="E76" s="80"/>
      <c r="F76" s="80"/>
      <c r="G76" s="80"/>
    </row>
    <row r="77" spans="1:7" x14ac:dyDescent="0.3">
      <c r="A77" s="84" t="s">
        <v>353</v>
      </c>
      <c r="B77" s="80"/>
      <c r="C77" s="80"/>
      <c r="D77" s="80"/>
      <c r="E77" s="80"/>
      <c r="F77" s="80"/>
      <c r="G77" s="80"/>
    </row>
    <row r="78" spans="1:7" x14ac:dyDescent="0.3">
      <c r="A78" s="84" t="s">
        <v>354</v>
      </c>
      <c r="B78" s="80"/>
      <c r="C78" s="80"/>
      <c r="D78" s="80"/>
      <c r="E78" s="80"/>
      <c r="F78" s="80"/>
      <c r="G78" s="80"/>
    </row>
    <row r="79" spans="1:7" x14ac:dyDescent="0.3">
      <c r="A79" s="84" t="s">
        <v>355</v>
      </c>
      <c r="B79" s="80"/>
      <c r="C79" s="80"/>
      <c r="D79" s="80"/>
      <c r="E79" s="80"/>
      <c r="F79" s="80"/>
      <c r="G79" s="80"/>
    </row>
    <row r="80" spans="1:7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3">
      <c r="A82" s="84" t="s">
        <v>358</v>
      </c>
      <c r="B82" s="80"/>
      <c r="C82" s="80"/>
      <c r="D82" s="80"/>
      <c r="E82" s="80"/>
      <c r="F82" s="80"/>
      <c r="G82" s="80"/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3">
      <c r="A86" s="84" t="s">
        <v>287</v>
      </c>
      <c r="B86" s="80"/>
      <c r="C86" s="80"/>
      <c r="D86" s="80"/>
      <c r="E86" s="80"/>
      <c r="F86" s="80"/>
      <c r="G86" s="80"/>
    </row>
    <row r="87" spans="1:7" x14ac:dyDescent="0.3">
      <c r="A87" s="84" t="s">
        <v>288</v>
      </c>
      <c r="B87" s="80"/>
      <c r="C87" s="80"/>
      <c r="D87" s="80"/>
      <c r="E87" s="80"/>
      <c r="F87" s="80"/>
      <c r="G87" s="80"/>
    </row>
    <row r="88" spans="1:7" x14ac:dyDescent="0.3">
      <c r="A88" s="84" t="s">
        <v>289</v>
      </c>
      <c r="B88" s="80"/>
      <c r="C88" s="80"/>
      <c r="D88" s="80"/>
      <c r="E88" s="80"/>
      <c r="F88" s="80"/>
      <c r="G88" s="80"/>
    </row>
    <row r="89" spans="1:7" x14ac:dyDescent="0.3">
      <c r="A89" s="84" t="s">
        <v>290</v>
      </c>
      <c r="B89" s="80"/>
      <c r="C89" s="80"/>
      <c r="D89" s="80"/>
      <c r="E89" s="80"/>
      <c r="F89" s="80"/>
      <c r="G89" s="80"/>
    </row>
    <row r="90" spans="1:7" x14ac:dyDescent="0.3">
      <c r="A90" s="84" t="s">
        <v>291</v>
      </c>
      <c r="B90" s="80"/>
      <c r="C90" s="80"/>
      <c r="D90" s="80"/>
      <c r="E90" s="80"/>
      <c r="F90" s="80"/>
      <c r="G90" s="80"/>
    </row>
    <row r="91" spans="1:7" x14ac:dyDescent="0.3">
      <c r="A91" s="84" t="s">
        <v>292</v>
      </c>
      <c r="B91" s="80"/>
      <c r="C91" s="80"/>
      <c r="D91" s="80"/>
      <c r="E91" s="80"/>
      <c r="F91" s="80"/>
      <c r="G91" s="80"/>
    </row>
    <row r="92" spans="1:7" x14ac:dyDescent="0.3">
      <c r="A92" s="84" t="s">
        <v>293</v>
      </c>
      <c r="B92" s="80"/>
      <c r="C92" s="80"/>
      <c r="D92" s="80"/>
      <c r="E92" s="80"/>
      <c r="F92" s="80"/>
      <c r="G92" s="80"/>
    </row>
    <row r="93" spans="1:7" x14ac:dyDescent="0.3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3">
      <c r="A94" s="84" t="s">
        <v>295</v>
      </c>
      <c r="B94" s="80"/>
      <c r="C94" s="80"/>
      <c r="D94" s="80"/>
      <c r="E94" s="80"/>
      <c r="F94" s="80"/>
      <c r="G94" s="80"/>
    </row>
    <row r="95" spans="1:7" x14ac:dyDescent="0.3">
      <c r="A95" s="84" t="s">
        <v>296</v>
      </c>
      <c r="B95" s="80"/>
      <c r="C95" s="80"/>
      <c r="D95" s="80"/>
      <c r="E95" s="80"/>
      <c r="F95" s="80"/>
      <c r="G95" s="80"/>
    </row>
    <row r="96" spans="1:7" x14ac:dyDescent="0.3">
      <c r="A96" s="84" t="s">
        <v>297</v>
      </c>
      <c r="B96" s="80"/>
      <c r="C96" s="80"/>
      <c r="D96" s="80"/>
      <c r="E96" s="80"/>
      <c r="F96" s="80"/>
      <c r="G96" s="80"/>
    </row>
    <row r="97" spans="1:7" x14ac:dyDescent="0.3">
      <c r="A97" s="84" t="s">
        <v>298</v>
      </c>
      <c r="B97" s="80"/>
      <c r="C97" s="80"/>
      <c r="D97" s="80"/>
      <c r="E97" s="80"/>
      <c r="F97" s="80"/>
      <c r="G97" s="80"/>
    </row>
    <row r="98" spans="1:7" x14ac:dyDescent="0.3">
      <c r="A98" s="42" t="s">
        <v>299</v>
      </c>
      <c r="B98" s="80"/>
      <c r="C98" s="80"/>
      <c r="D98" s="80"/>
      <c r="E98" s="80"/>
      <c r="F98" s="80"/>
      <c r="G98" s="80"/>
    </row>
    <row r="99" spans="1:7" x14ac:dyDescent="0.3">
      <c r="A99" s="84" t="s">
        <v>300</v>
      </c>
      <c r="B99" s="80"/>
      <c r="C99" s="80"/>
      <c r="D99" s="80"/>
      <c r="E99" s="80"/>
      <c r="F99" s="80"/>
      <c r="G99" s="80"/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3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3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3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3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3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2135000</v>
      </c>
      <c r="C159" s="79">
        <f t="shared" ref="C159:G159" si="20">C9+C84</f>
        <v>-907200</v>
      </c>
      <c r="D159" s="79">
        <f t="shared" si="20"/>
        <v>1227800</v>
      </c>
      <c r="E159" s="79">
        <f t="shared" si="20"/>
        <v>1227800</v>
      </c>
      <c r="F159" s="79">
        <f t="shared" si="20"/>
        <v>1227800</v>
      </c>
      <c r="G159" s="79">
        <f t="shared" si="20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2135000</v>
      </c>
      <c r="Q2" s="18">
        <f>'Formato 6 a)'!C9</f>
        <v>-907200</v>
      </c>
      <c r="R2" s="18">
        <f>'Formato 6 a)'!D9</f>
        <v>1227800</v>
      </c>
      <c r="S2" s="18">
        <f>'Formato 6 a)'!E9</f>
        <v>1227800</v>
      </c>
      <c r="T2" s="18">
        <f>'Formato 6 a)'!F9</f>
        <v>1227800</v>
      </c>
      <c r="U2" s="18">
        <f>'Formato 6 a)'!G9</f>
        <v>0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935500</v>
      </c>
      <c r="Q3" s="18">
        <f>'Formato 6 a)'!C10</f>
        <v>-386296</v>
      </c>
      <c r="R3" s="18">
        <f>'Formato 6 a)'!D10</f>
        <v>549204</v>
      </c>
      <c r="S3" s="18">
        <f>'Formato 6 a)'!E10</f>
        <v>549204</v>
      </c>
      <c r="T3" s="18">
        <f>'Formato 6 a)'!F10</f>
        <v>549204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352643</v>
      </c>
      <c r="Q4" s="18">
        <f>'Formato 6 a)'!C11</f>
        <v>-96918</v>
      </c>
      <c r="R4" s="18">
        <f>'Formato 6 a)'!D11</f>
        <v>255725</v>
      </c>
      <c r="S4" s="18">
        <f>'Formato 6 a)'!E11</f>
        <v>255725</v>
      </c>
      <c r="T4" s="18">
        <f>'Formato 6 a)'!F11</f>
        <v>255725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249047</v>
      </c>
      <c r="Q6" s="18">
        <f>'Formato 6 a)'!C13</f>
        <v>-102361</v>
      </c>
      <c r="R6" s="18">
        <f>'Formato 6 a)'!D13</f>
        <v>146686</v>
      </c>
      <c r="S6" s="18">
        <f>'Formato 6 a)'!E13</f>
        <v>146686</v>
      </c>
      <c r="T6" s="18">
        <f>'Formato 6 a)'!F13</f>
        <v>146686</v>
      </c>
      <c r="U6" s="18">
        <f>'Formato 6 a)'!G13</f>
        <v>0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91978</v>
      </c>
      <c r="Q7" s="18">
        <f>'Formato 6 a)'!C14</f>
        <v>-36719</v>
      </c>
      <c r="R7" s="18">
        <f>'Formato 6 a)'!D14</f>
        <v>55259</v>
      </c>
      <c r="S7" s="18">
        <f>'Formato 6 a)'!E14</f>
        <v>55259</v>
      </c>
      <c r="T7" s="18">
        <f>'Formato 6 a)'!F14</f>
        <v>55259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241832</v>
      </c>
      <c r="Q8" s="18">
        <f>'Formato 6 a)'!C15</f>
        <v>-150298</v>
      </c>
      <c r="R8" s="18">
        <f>'Formato 6 a)'!D15</f>
        <v>91534</v>
      </c>
      <c r="S8" s="18">
        <f>'Formato 6 a)'!E15</f>
        <v>91534</v>
      </c>
      <c r="T8" s="18">
        <f>'Formato 6 a)'!F15</f>
        <v>91534</v>
      </c>
      <c r="U8" s="18">
        <f>'Formato 6 a)'!G15</f>
        <v>0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143000</v>
      </c>
      <c r="Q11" s="18">
        <f>'Formato 6 a)'!C18</f>
        <v>-102271</v>
      </c>
      <c r="R11" s="18">
        <f>'Formato 6 a)'!D18</f>
        <v>40729</v>
      </c>
      <c r="S11" s="18">
        <f>'Formato 6 a)'!E18</f>
        <v>40729</v>
      </c>
      <c r="T11" s="18">
        <f>'Formato 6 a)'!F18</f>
        <v>40729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32000</v>
      </c>
      <c r="Q12" s="18">
        <f>'Formato 6 a)'!C19</f>
        <v>-18958</v>
      </c>
      <c r="R12" s="18">
        <f>'Formato 6 a)'!D19</f>
        <v>13042</v>
      </c>
      <c r="S12" s="18">
        <f>'Formato 6 a)'!E19</f>
        <v>13042</v>
      </c>
      <c r="T12" s="18">
        <f>'Formato 6 a)'!F19</f>
        <v>13042</v>
      </c>
      <c r="U12" s="18">
        <f>'Formato 6 a)'!G19</f>
        <v>0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-2000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-1000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90000</v>
      </c>
      <c r="Q17" s="18">
        <f>'Formato 6 a)'!C24</f>
        <v>-63680</v>
      </c>
      <c r="R17" s="18">
        <f>'Formato 6 a)'!D24</f>
        <v>26320</v>
      </c>
      <c r="S17" s="18">
        <f>'Formato 6 a)'!E24</f>
        <v>26320</v>
      </c>
      <c r="T17" s="18">
        <f>'Formato 6 a)'!F24</f>
        <v>26320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-849</v>
      </c>
      <c r="R18" s="18">
        <f>'Formato 6 a)'!D25</f>
        <v>151</v>
      </c>
      <c r="S18" s="18">
        <f>'Formato 6 a)'!E25</f>
        <v>151</v>
      </c>
      <c r="T18" s="18">
        <f>'Formato 6 a)'!F25</f>
        <v>151</v>
      </c>
      <c r="U18" s="18">
        <f>'Formato 6 a)'!G25</f>
        <v>0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-15784</v>
      </c>
      <c r="R20" s="18">
        <f>'Formato 6 a)'!D27</f>
        <v>1216</v>
      </c>
      <c r="S20" s="18">
        <f>'Formato 6 a)'!E27</f>
        <v>1216</v>
      </c>
      <c r="T20" s="18">
        <f>'Formato 6 a)'!F27</f>
        <v>1216</v>
      </c>
      <c r="U20" s="18">
        <f>'Formato 6 a)'!G27</f>
        <v>0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1041500</v>
      </c>
      <c r="Q21" s="18">
        <f>'Formato 6 a)'!C28</f>
        <v>-403633</v>
      </c>
      <c r="R21" s="18">
        <f>'Formato 6 a)'!D28</f>
        <v>637867</v>
      </c>
      <c r="S21" s="18">
        <f>'Formato 6 a)'!E28</f>
        <v>637867</v>
      </c>
      <c r="T21" s="18">
        <f>'Formato 6 a)'!F28</f>
        <v>637867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35000</v>
      </c>
      <c r="Q22" s="18">
        <f>'Formato 6 a)'!C29</f>
        <v>-16053</v>
      </c>
      <c r="R22" s="18">
        <f>'Formato 6 a)'!D29</f>
        <v>18947</v>
      </c>
      <c r="S22" s="18">
        <f>'Formato 6 a)'!E29</f>
        <v>18947</v>
      </c>
      <c r="T22" s="18">
        <f>'Formato 6 a)'!F29</f>
        <v>18947</v>
      </c>
      <c r="U22" s="18">
        <f>'Formato 6 a)'!G29</f>
        <v>0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557500</v>
      </c>
      <c r="Q24" s="18">
        <f>'Formato 6 a)'!C31</f>
        <v>-468904</v>
      </c>
      <c r="R24" s="18">
        <f>'Formato 6 a)'!D31</f>
        <v>88596</v>
      </c>
      <c r="S24" s="18">
        <f>'Formato 6 a)'!E31</f>
        <v>88596</v>
      </c>
      <c r="T24" s="18">
        <f>'Formato 6 a)'!F31</f>
        <v>88596</v>
      </c>
      <c r="U24" s="18">
        <f>'Formato 6 a)'!G31</f>
        <v>0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-26870</v>
      </c>
      <c r="R25" s="18">
        <f>'Formato 6 a)'!D32</f>
        <v>196130</v>
      </c>
      <c r="S25" s="18">
        <f>'Formato 6 a)'!E32</f>
        <v>196130</v>
      </c>
      <c r="T25" s="18">
        <f>'Formato 6 a)'!F32</f>
        <v>196130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-74882</v>
      </c>
      <c r="R26" s="18">
        <f>'Formato 6 a)'!D33</f>
        <v>25118</v>
      </c>
      <c r="S26" s="18">
        <f>'Formato 6 a)'!E33</f>
        <v>25118</v>
      </c>
      <c r="T26" s="18">
        <f>'Formato 6 a)'!F33</f>
        <v>25118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-8302</v>
      </c>
      <c r="R28" s="18">
        <f>'Formato 6 a)'!D35</f>
        <v>1698</v>
      </c>
      <c r="S28" s="18">
        <f>'Formato 6 a)'!E35</f>
        <v>1698</v>
      </c>
      <c r="T28" s="18">
        <f>'Formato 6 a)'!F35</f>
        <v>1698</v>
      </c>
      <c r="U28" s="18">
        <f>'Formato 6 a)'!G35</f>
        <v>0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-8180</v>
      </c>
      <c r="R29" s="18">
        <f>'Formato 6 a)'!D36</f>
        <v>2820</v>
      </c>
      <c r="S29" s="18">
        <f>'Formato 6 a)'!E36</f>
        <v>2820</v>
      </c>
      <c r="T29" s="18">
        <f>'Formato 6 a)'!F36</f>
        <v>2820</v>
      </c>
      <c r="U29" s="18">
        <f>'Formato 6 a)'!G36</f>
        <v>0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199558</v>
      </c>
      <c r="R30" s="18">
        <f>'Formato 6 a)'!D37</f>
        <v>304558</v>
      </c>
      <c r="S30" s="18">
        <f>'Formato 6 a)'!E37</f>
        <v>304558</v>
      </c>
      <c r="T30" s="18">
        <f>'Formato 6 a)'!F37</f>
        <v>304558</v>
      </c>
      <c r="U30" s="18">
        <f>'Formato 6 a)'!G37</f>
        <v>0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15000</v>
      </c>
      <c r="Q41" s="18">
        <f>'Formato 6 a)'!C48</f>
        <v>-15000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15000</v>
      </c>
      <c r="Q42" s="18">
        <f>'Formato 6 a)'!C49</f>
        <v>-15000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2135000</v>
      </c>
      <c r="Q150">
        <f>'Formato 6 a)'!C159</f>
        <v>-907200</v>
      </c>
      <c r="R150">
        <f>'Formato 6 a)'!D159</f>
        <v>1227800</v>
      </c>
      <c r="S150">
        <f>'Formato 6 a)'!E159</f>
        <v>1227800</v>
      </c>
      <c r="T150">
        <f>'Formato 6 a)'!F159</f>
        <v>1227800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2" t="s">
        <v>3290</v>
      </c>
      <c r="B1" s="172"/>
      <c r="C1" s="172"/>
      <c r="D1" s="172"/>
      <c r="E1" s="172"/>
      <c r="F1" s="172"/>
      <c r="G1" s="172"/>
    </row>
    <row r="2" spans="1:7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277</v>
      </c>
      <c r="B3" s="157"/>
      <c r="C3" s="157"/>
      <c r="D3" s="157"/>
      <c r="E3" s="157"/>
      <c r="F3" s="157"/>
      <c r="G3" s="158"/>
    </row>
    <row r="4" spans="1:7" x14ac:dyDescent="0.3">
      <c r="A4" s="156" t="s">
        <v>431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28.8" x14ac:dyDescent="0.3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3">
      <c r="A9" s="52" t="s">
        <v>440</v>
      </c>
      <c r="B9" s="59">
        <f>SUM(B10:GASTO_NE_FIN_01)</f>
        <v>2135000</v>
      </c>
      <c r="C9" s="59">
        <f>SUM(C10:GASTO_NE_FIN_02)</f>
        <v>-907200</v>
      </c>
      <c r="D9" s="59">
        <f>SUM(D10:GASTO_NE_FIN_03)</f>
        <v>1227800</v>
      </c>
      <c r="E9" s="59">
        <f>SUM(E10:GASTO_NE_FIN_04)</f>
        <v>1227800</v>
      </c>
      <c r="F9" s="59">
        <f>SUM(F10:GASTO_NE_FIN_05)</f>
        <v>1227800</v>
      </c>
      <c r="G9" s="59">
        <f>SUM(G10:GASTO_NE_FIN_06)</f>
        <v>0</v>
      </c>
    </row>
    <row r="10" spans="1:7" s="24" customFormat="1" x14ac:dyDescent="0.3">
      <c r="A10" s="144" t="s">
        <v>3305</v>
      </c>
      <c r="B10" s="60">
        <v>2135000</v>
      </c>
      <c r="C10" s="60">
        <v>-907200</v>
      </c>
      <c r="D10" s="60">
        <v>1227800</v>
      </c>
      <c r="E10" s="60">
        <v>1227800</v>
      </c>
      <c r="F10" s="60">
        <v>1227800</v>
      </c>
      <c r="G10" s="77">
        <v>0</v>
      </c>
    </row>
    <row r="11" spans="1:7" s="24" customFormat="1" x14ac:dyDescent="0.3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x14ac:dyDescent="0.3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x14ac:dyDescent="0.3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x14ac:dyDescent="0.3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x14ac:dyDescent="0.3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x14ac:dyDescent="0.3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x14ac:dyDescent="0.3">
      <c r="A17" s="144" t="s">
        <v>439</v>
      </c>
      <c r="B17" s="60"/>
      <c r="C17" s="60"/>
      <c r="D17" s="60"/>
      <c r="E17" s="60"/>
      <c r="F17" s="60"/>
      <c r="G17" s="77"/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3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x14ac:dyDescent="0.3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x14ac:dyDescent="0.3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x14ac:dyDescent="0.3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x14ac:dyDescent="0.3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x14ac:dyDescent="0.3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x14ac:dyDescent="0.3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3">
      <c r="A27" s="144" t="s">
        <v>439</v>
      </c>
      <c r="B27" s="60"/>
      <c r="C27" s="60"/>
      <c r="D27" s="60"/>
      <c r="E27" s="60"/>
      <c r="F27" s="60"/>
      <c r="G27" s="60"/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2135000</v>
      </c>
      <c r="C29" s="61">
        <f>GASTO_NE_T2+GASTO_E_T2</f>
        <v>-907200</v>
      </c>
      <c r="D29" s="61">
        <f>GASTO_NE_T3+GASTO_E_T3</f>
        <v>1227800</v>
      </c>
      <c r="E29" s="61">
        <f>GASTO_NE_T4+GASTO_E_T4</f>
        <v>1227800</v>
      </c>
      <c r="F29" s="61">
        <f>GASTO_NE_T5+GASTO_E_T5</f>
        <v>1227800</v>
      </c>
      <c r="G29" s="61">
        <f>GASTO_NE_T6+GASTO_E_T6</f>
        <v>0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2135000</v>
      </c>
      <c r="Q2" s="18">
        <f>GASTO_NE_T2</f>
        <v>-907200</v>
      </c>
      <c r="R2" s="18">
        <f>GASTO_NE_T3</f>
        <v>1227800</v>
      </c>
      <c r="S2" s="18">
        <f>GASTO_NE_T4</f>
        <v>1227800</v>
      </c>
      <c r="T2" s="18">
        <f>GASTO_NE_T5</f>
        <v>1227800</v>
      </c>
      <c r="U2" s="18">
        <f>GASTO_NE_T6</f>
        <v>0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2135000</v>
      </c>
      <c r="Q4" s="18">
        <f>TOTAL_E_T2</f>
        <v>-907200</v>
      </c>
      <c r="R4" s="18">
        <f>TOTAL_E_T3</f>
        <v>1227800</v>
      </c>
      <c r="S4" s="18">
        <f>TOTAL_E_T4</f>
        <v>1227800</v>
      </c>
      <c r="T4" s="18">
        <f>TOTAL_E_T5</f>
        <v>1227800</v>
      </c>
      <c r="U4" s="18">
        <f>TOTAL_E_T6</f>
        <v>0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64" zoomScale="90" zoomScaleNormal="90" workbookViewId="0">
      <selection activeCell="D69" sqref="D69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78" t="s">
        <v>3289</v>
      </c>
      <c r="B1" s="179"/>
      <c r="C1" s="179"/>
      <c r="D1" s="179"/>
      <c r="E1" s="179"/>
      <c r="F1" s="179"/>
      <c r="G1" s="179"/>
    </row>
    <row r="2" spans="1:7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396</v>
      </c>
      <c r="B3" s="157"/>
      <c r="C3" s="157"/>
      <c r="D3" s="157"/>
      <c r="E3" s="157"/>
      <c r="F3" s="157"/>
      <c r="G3" s="158"/>
    </row>
    <row r="4" spans="1:7" x14ac:dyDescent="0.3">
      <c r="A4" s="156" t="s">
        <v>397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3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3">
      <c r="A9" s="52" t="s">
        <v>363</v>
      </c>
      <c r="B9" s="70">
        <f>SUM(B10,B19,B27,B37)</f>
        <v>2135000</v>
      </c>
      <c r="C9" s="70">
        <f t="shared" ref="C9:G9" si="0">SUM(C10,C19,C27,C37)</f>
        <v>-907200</v>
      </c>
      <c r="D9" s="70">
        <f t="shared" si="0"/>
        <v>1227800</v>
      </c>
      <c r="E9" s="70">
        <f t="shared" si="0"/>
        <v>1227800</v>
      </c>
      <c r="F9" s="70">
        <f t="shared" si="0"/>
        <v>1227800</v>
      </c>
      <c r="G9" s="70">
        <f t="shared" si="0"/>
        <v>0</v>
      </c>
    </row>
    <row r="10" spans="1:7" x14ac:dyDescent="0.3">
      <c r="A10" s="53" t="s">
        <v>364</v>
      </c>
      <c r="B10" s="71">
        <v>2135000</v>
      </c>
      <c r="C10" s="71">
        <v>-907200</v>
      </c>
      <c r="D10" s="71">
        <v>1227800</v>
      </c>
      <c r="E10" s="71">
        <v>1227800</v>
      </c>
      <c r="F10" s="71">
        <v>1227800</v>
      </c>
      <c r="G10" s="71">
        <v>0</v>
      </c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x14ac:dyDescent="0.3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x14ac:dyDescent="0.3">
      <c r="A14" s="63" t="s">
        <v>368</v>
      </c>
      <c r="B14" s="72"/>
      <c r="C14" s="72"/>
      <c r="D14" s="72"/>
      <c r="E14" s="72"/>
      <c r="F14" s="72"/>
      <c r="G14" s="72"/>
    </row>
    <row r="15" spans="1:7" x14ac:dyDescent="0.3">
      <c r="A15" s="63" t="s">
        <v>369</v>
      </c>
      <c r="B15" s="72"/>
      <c r="C15" s="72"/>
      <c r="D15" s="72"/>
      <c r="E15" s="72"/>
      <c r="F15" s="72"/>
      <c r="G15" s="72"/>
    </row>
    <row r="16" spans="1:7" x14ac:dyDescent="0.3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x14ac:dyDescent="0.3">
      <c r="A18" s="63" t="s">
        <v>372</v>
      </c>
      <c r="B18" s="72"/>
      <c r="C18" s="72"/>
      <c r="D18" s="72"/>
      <c r="E18" s="72"/>
      <c r="F18" s="72"/>
      <c r="G18" s="72"/>
    </row>
    <row r="19" spans="1:7" x14ac:dyDescent="0.3">
      <c r="A19" s="53" t="s">
        <v>373</v>
      </c>
      <c r="B19" s="71">
        <f>SUM(B20:B26)</f>
        <v>0</v>
      </c>
      <c r="C19" s="71">
        <f t="shared" ref="C19:F19" si="1">SUM(C20:C26)</f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x14ac:dyDescent="0.3">
      <c r="A21" s="63" t="s">
        <v>375</v>
      </c>
      <c r="B21" s="71"/>
      <c r="C21" s="71"/>
      <c r="D21" s="71"/>
      <c r="E21" s="71"/>
      <c r="F21" s="71"/>
      <c r="G21" s="72"/>
    </row>
    <row r="22" spans="1:7" x14ac:dyDescent="0.3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x14ac:dyDescent="0.3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2">SUM(C28:C36)</f>
        <v>0</v>
      </c>
      <c r="D27" s="71">
        <f t="shared" si="2"/>
        <v>0</v>
      </c>
      <c r="E27" s="71">
        <f t="shared" si="2"/>
        <v>0</v>
      </c>
      <c r="F27" s="71">
        <f t="shared" si="2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x14ac:dyDescent="0.3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x14ac:dyDescent="0.3">
      <c r="A32" s="63" t="s">
        <v>386</v>
      </c>
      <c r="B32" s="71"/>
      <c r="C32" s="71"/>
      <c r="D32" s="71"/>
      <c r="E32" s="71"/>
      <c r="F32" s="71"/>
      <c r="G32" s="72"/>
    </row>
    <row r="33" spans="1:7" x14ac:dyDescent="0.3">
      <c r="A33" s="63" t="s">
        <v>387</v>
      </c>
      <c r="B33" s="71"/>
      <c r="C33" s="71"/>
      <c r="D33" s="71"/>
      <c r="E33" s="71"/>
      <c r="F33" s="71"/>
      <c r="G33" s="72"/>
    </row>
    <row r="34" spans="1:7" x14ac:dyDescent="0.3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3">SUM(C38:C41)</f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x14ac:dyDescent="0.3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4">SUM(C44,C53,C61,C71)</f>
        <v>0</v>
      </c>
      <c r="D43" s="73">
        <f t="shared" si="4"/>
        <v>0</v>
      </c>
      <c r="E43" s="73">
        <f t="shared" si="4"/>
        <v>0</v>
      </c>
      <c r="F43" s="73">
        <f t="shared" si="4"/>
        <v>0</v>
      </c>
      <c r="G43" s="73">
        <f t="shared" si="4"/>
        <v>0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5">SUM(C45:C52)</f>
        <v>0</v>
      </c>
      <c r="D44" s="72">
        <f t="shared" si="5"/>
        <v>0</v>
      </c>
      <c r="E44" s="72">
        <f t="shared" si="5"/>
        <v>0</v>
      </c>
      <c r="F44" s="72">
        <f t="shared" si="5"/>
        <v>0</v>
      </c>
      <c r="G44" s="72">
        <f t="shared" si="5"/>
        <v>0</v>
      </c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>
        <f>SUM(B54:B60)</f>
        <v>0</v>
      </c>
      <c r="C53" s="71">
        <f t="shared" ref="C53:G53" si="6">SUM(C54:C60)</f>
        <v>0</v>
      </c>
      <c r="D53" s="71">
        <f t="shared" si="6"/>
        <v>0</v>
      </c>
      <c r="E53" s="71">
        <f t="shared" si="6"/>
        <v>0</v>
      </c>
      <c r="F53" s="71">
        <f t="shared" si="6"/>
        <v>0</v>
      </c>
      <c r="G53" s="71">
        <f t="shared" si="6"/>
        <v>0</v>
      </c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>
        <f>SUM(B62:B70)</f>
        <v>0</v>
      </c>
      <c r="C61" s="71">
        <f t="shared" ref="C61:G61" si="7">SUM(C62:C70)</f>
        <v>0</v>
      </c>
      <c r="D61" s="71">
        <f t="shared" si="7"/>
        <v>0</v>
      </c>
      <c r="E61" s="71">
        <f t="shared" si="7"/>
        <v>0</v>
      </c>
      <c r="F61" s="71">
        <f t="shared" si="7"/>
        <v>0</v>
      </c>
      <c r="G61" s="71">
        <f t="shared" si="7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>
        <f>SUM(B72:B75)</f>
        <v>0</v>
      </c>
      <c r="C71" s="74">
        <f t="shared" ref="C71:F71" si="8">SUM(C72:C75)</f>
        <v>0</v>
      </c>
      <c r="D71" s="74">
        <f t="shared" si="8"/>
        <v>0</v>
      </c>
      <c r="E71" s="74">
        <f t="shared" si="8"/>
        <v>0</v>
      </c>
      <c r="F71" s="74">
        <f t="shared" si="8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2135000</v>
      </c>
      <c r="C77" s="73">
        <f t="shared" ref="C77:F77" si="9">C43+C9</f>
        <v>-907200</v>
      </c>
      <c r="D77" s="73">
        <f t="shared" si="9"/>
        <v>1227800</v>
      </c>
      <c r="E77" s="73">
        <f t="shared" si="9"/>
        <v>1227800</v>
      </c>
      <c r="F77" s="73">
        <f t="shared" si="9"/>
        <v>1227800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2135000</v>
      </c>
      <c r="Q2" s="18">
        <f>'Formato 6 c)'!C9</f>
        <v>-907200</v>
      </c>
      <c r="R2" s="18">
        <f>'Formato 6 c)'!D9</f>
        <v>1227800</v>
      </c>
      <c r="S2" s="18">
        <f>'Formato 6 c)'!E9</f>
        <v>1227800</v>
      </c>
      <c r="T2" s="18">
        <f>'Formato 6 c)'!F9</f>
        <v>1227800</v>
      </c>
      <c r="U2" s="18">
        <f>'Formato 6 c)'!G9</f>
        <v>0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2135000</v>
      </c>
      <c r="Q3" s="18">
        <f>'Formato 6 c)'!C10</f>
        <v>-907200</v>
      </c>
      <c r="R3" s="18">
        <f>'Formato 6 c)'!D10</f>
        <v>1227800</v>
      </c>
      <c r="S3" s="18">
        <f>'Formato 6 c)'!E10</f>
        <v>1227800</v>
      </c>
      <c r="T3" s="18">
        <f>'Formato 6 c)'!F10</f>
        <v>1227800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2135000</v>
      </c>
      <c r="Q68" s="18">
        <f>'Formato 6 c)'!C77</f>
        <v>-907200</v>
      </c>
      <c r="R68" s="18">
        <f>'Formato 6 c)'!D77</f>
        <v>1227800</v>
      </c>
      <c r="S68" s="18">
        <f>'Formato 6 c)'!E77</f>
        <v>1227800</v>
      </c>
      <c r="T68" s="18">
        <f>'Formato 6 c)'!F77</f>
        <v>1227800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x14ac:dyDescent="0.3">
      <c r="C7" t="str">
        <f>CONCATENATE(ENTE_PUBLICO," (a)")</f>
        <v>FIDEICOMISO CIUDAD INDUSTRIAL DE LEON,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3">
      <c r="B12" t="s">
        <v>794</v>
      </c>
      <c r="C12" s="24">
        <v>2021</v>
      </c>
    </row>
    <row r="14" spans="2:3" x14ac:dyDescent="0.3">
      <c r="B14" t="s">
        <v>793</v>
      </c>
      <c r="C14" s="24" t="s">
        <v>3303</v>
      </c>
    </row>
    <row r="15" spans="2:3" x14ac:dyDescent="0.3">
      <c r="C15" s="24">
        <v>4</v>
      </c>
    </row>
    <row r="16" spans="2:3" x14ac:dyDescent="0.3">
      <c r="C16" s="24" t="s">
        <v>3304</v>
      </c>
    </row>
    <row r="18" spans="4:9" ht="129.6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8" zoomScale="90" zoomScaleNormal="90" workbookViewId="0">
      <selection activeCell="B31" sqref="B31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2" t="s">
        <v>3287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399</v>
      </c>
      <c r="B4" s="160"/>
      <c r="C4" s="160"/>
      <c r="D4" s="160"/>
      <c r="E4" s="160"/>
      <c r="F4" s="160"/>
      <c r="G4" s="161"/>
    </row>
    <row r="5" spans="1:7" x14ac:dyDescent="0.3">
      <c r="A5" s="159" t="str">
        <f>TRIMESTRE</f>
        <v>Del 1 de enero al 31 de diciembre de 2021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3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3">
      <c r="A9" s="52" t="s">
        <v>400</v>
      </c>
      <c r="B9" s="66">
        <f>SUM(B10,B11,B12,B15,B16,B19)</f>
        <v>2135000</v>
      </c>
      <c r="C9" s="66">
        <f t="shared" ref="C9:F9" si="0">SUM(C10,C11,C12,C15,C16,C19)</f>
        <v>-907200</v>
      </c>
      <c r="D9" s="66">
        <f t="shared" si="0"/>
        <v>1227800</v>
      </c>
      <c r="E9" s="66">
        <f t="shared" si="0"/>
        <v>1227800</v>
      </c>
      <c r="F9" s="66">
        <f t="shared" si="0"/>
        <v>1227800</v>
      </c>
      <c r="G9" s="66">
        <f>SUM(G10,G11,G12,G15,G16,G19)</f>
        <v>0</v>
      </c>
    </row>
    <row r="10" spans="1:7" x14ac:dyDescent="0.3">
      <c r="A10" s="53" t="s">
        <v>401</v>
      </c>
      <c r="B10" s="67">
        <v>2135000</v>
      </c>
      <c r="C10" s="67">
        <v>-907200</v>
      </c>
      <c r="D10" s="67">
        <v>1227800</v>
      </c>
      <c r="E10" s="67">
        <v>1227800</v>
      </c>
      <c r="F10" s="67">
        <v>1227800</v>
      </c>
      <c r="G10" s="67">
        <v>0</v>
      </c>
    </row>
    <row r="11" spans="1:7" x14ac:dyDescent="0.3">
      <c r="A11" s="53" t="s">
        <v>402</v>
      </c>
      <c r="B11" s="67"/>
      <c r="C11" s="67"/>
      <c r="D11" s="67"/>
      <c r="E11" s="67"/>
      <c r="F11" s="67"/>
      <c r="G11" s="67"/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/>
      <c r="C13" s="67"/>
      <c r="D13" s="67"/>
      <c r="E13" s="67"/>
      <c r="F13" s="67"/>
      <c r="G13" s="67"/>
    </row>
    <row r="14" spans="1:7" x14ac:dyDescent="0.3">
      <c r="A14" s="63" t="s">
        <v>405</v>
      </c>
      <c r="B14" s="67"/>
      <c r="C14" s="67"/>
      <c r="D14" s="67"/>
      <c r="E14" s="67"/>
      <c r="F14" s="67"/>
      <c r="G14" s="67"/>
    </row>
    <row r="15" spans="1:7" x14ac:dyDescent="0.3">
      <c r="A15" s="53" t="s">
        <v>406</v>
      </c>
      <c r="B15" s="67"/>
      <c r="C15" s="67"/>
      <c r="D15" s="67"/>
      <c r="E15" s="67"/>
      <c r="F15" s="67"/>
      <c r="G15" s="67"/>
    </row>
    <row r="16" spans="1:7" x14ac:dyDescent="0.3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3">
      <c r="A17" s="63" t="s">
        <v>408</v>
      </c>
      <c r="B17" s="67"/>
      <c r="C17" s="67"/>
      <c r="D17" s="67"/>
      <c r="E17" s="67"/>
      <c r="F17" s="67"/>
      <c r="G17" s="67"/>
    </row>
    <row r="18" spans="1:7" x14ac:dyDescent="0.3">
      <c r="A18" s="63" t="s">
        <v>409</v>
      </c>
      <c r="B18" s="67"/>
      <c r="C18" s="67"/>
      <c r="D18" s="67"/>
      <c r="E18" s="67"/>
      <c r="F18" s="67"/>
      <c r="G18" s="67"/>
    </row>
    <row r="19" spans="1:7" x14ac:dyDescent="0.3">
      <c r="A19" s="53" t="s">
        <v>410</v>
      </c>
      <c r="B19" s="67"/>
      <c r="C19" s="67"/>
      <c r="D19" s="67"/>
      <c r="E19" s="67"/>
      <c r="F19" s="67"/>
      <c r="G19" s="67"/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3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3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3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3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3">
      <c r="A31" s="53" t="s">
        <v>410</v>
      </c>
      <c r="B31" s="67"/>
      <c r="C31" s="67"/>
      <c r="D31" s="67"/>
      <c r="E31" s="67"/>
      <c r="F31" s="67"/>
      <c r="G31" s="67"/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2135000</v>
      </c>
      <c r="C33" s="66">
        <f t="shared" ref="C33:G33" si="6">C21+C9</f>
        <v>-907200</v>
      </c>
      <c r="D33" s="66">
        <f t="shared" si="6"/>
        <v>1227800</v>
      </c>
      <c r="E33" s="66">
        <f t="shared" si="6"/>
        <v>1227800</v>
      </c>
      <c r="F33" s="66">
        <f t="shared" si="6"/>
        <v>1227800</v>
      </c>
      <c r="G33" s="66">
        <f t="shared" si="6"/>
        <v>0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2135000</v>
      </c>
      <c r="Q2" s="18">
        <f>'Formato 6 d)'!C9</f>
        <v>-907200</v>
      </c>
      <c r="R2" s="18">
        <f>'Formato 6 d)'!D9</f>
        <v>1227800</v>
      </c>
      <c r="S2" s="18">
        <f>'Formato 6 d)'!E9</f>
        <v>1227800</v>
      </c>
      <c r="T2" s="18">
        <f>'Formato 6 d)'!F9</f>
        <v>1227800</v>
      </c>
      <c r="U2" s="18">
        <f>'Formato 6 d)'!G9</f>
        <v>0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2135000</v>
      </c>
      <c r="Q3" s="18">
        <f>'Formato 6 d)'!C10</f>
        <v>-907200</v>
      </c>
      <c r="R3" s="18">
        <f>'Formato 6 d)'!D10</f>
        <v>1227800</v>
      </c>
      <c r="S3" s="18">
        <f>'Formato 6 d)'!E10</f>
        <v>1227800</v>
      </c>
      <c r="T3" s="18">
        <f>'Formato 6 d)'!F10</f>
        <v>1227800</v>
      </c>
      <c r="U3" s="18">
        <f>'Formato 6 d)'!G10</f>
        <v>0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2135000</v>
      </c>
      <c r="Q24" s="18">
        <f>'Formato 6 d)'!C33</f>
        <v>-907200</v>
      </c>
      <c r="R24" s="18">
        <f>'Formato 6 d)'!D33</f>
        <v>1227800</v>
      </c>
      <c r="S24" s="18">
        <f>'Formato 6 d)'!E33</f>
        <v>1227800</v>
      </c>
      <c r="T24" s="18">
        <f>'Formato 6 d)'!F33</f>
        <v>1227800</v>
      </c>
      <c r="U24" s="18">
        <f>'Formato 6 d)'!G33</f>
        <v>0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6" zoomScale="85" zoomScaleNormal="85" zoomScalePageLayoutView="90" workbookViewId="0">
      <selection activeCell="C38" sqref="C38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3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3">
      <c r="A7" s="169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216</v>
      </c>
      <c r="B9" s="60"/>
      <c r="C9" s="60"/>
      <c r="D9" s="60"/>
      <c r="E9" s="60"/>
      <c r="F9" s="60"/>
      <c r="G9" s="60"/>
    </row>
    <row r="10" spans="1:7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3">
      <c r="A17" s="10" t="s">
        <v>419</v>
      </c>
      <c r="B17" s="60"/>
      <c r="C17" s="60"/>
      <c r="D17" s="60"/>
      <c r="E17" s="60"/>
      <c r="F17" s="60"/>
      <c r="G17" s="60"/>
    </row>
    <row r="18" spans="1:7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3">
      <c r="A20" s="53" t="s">
        <v>420</v>
      </c>
      <c r="B20" s="60"/>
      <c r="C20" s="60"/>
      <c r="D20" s="60"/>
      <c r="E20" s="60"/>
      <c r="F20" s="60"/>
      <c r="G20" s="60"/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3">
      <c r="A30" s="53" t="s">
        <v>269</v>
      </c>
      <c r="B30" s="60"/>
      <c r="C30" s="60"/>
      <c r="D30" s="60"/>
      <c r="E30" s="60"/>
      <c r="F30" s="60"/>
      <c r="G30" s="60"/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/>
      <c r="C35" s="60"/>
      <c r="D35" s="60"/>
      <c r="E35" s="60"/>
      <c r="F35" s="60"/>
      <c r="G35" s="60"/>
    </row>
    <row r="36" spans="1:7" ht="28.8" x14ac:dyDescent="0.3">
      <c r="A36" s="57" t="s">
        <v>273</v>
      </c>
      <c r="B36" s="60"/>
      <c r="C36" s="60"/>
      <c r="D36" s="60"/>
      <c r="E36" s="60"/>
      <c r="F36" s="60"/>
      <c r="G36" s="60"/>
    </row>
    <row r="37" spans="1:7" x14ac:dyDescent="0.3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D27" sqref="D27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3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3">
      <c r="A7" s="184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454</v>
      </c>
      <c r="B9" s="60"/>
      <c r="C9" s="60"/>
      <c r="D9" s="60"/>
      <c r="E9" s="60"/>
      <c r="F9" s="60"/>
      <c r="G9" s="60"/>
    </row>
    <row r="10" spans="1:7" x14ac:dyDescent="0.3">
      <c r="A10" s="53" t="s">
        <v>455</v>
      </c>
      <c r="B10" s="60"/>
      <c r="C10" s="60"/>
      <c r="D10" s="60"/>
      <c r="E10" s="60"/>
      <c r="F10" s="60"/>
      <c r="G10" s="60"/>
    </row>
    <row r="11" spans="1:7" x14ac:dyDescent="0.3">
      <c r="A11" s="53" t="s">
        <v>456</v>
      </c>
      <c r="B11" s="60"/>
      <c r="C11" s="60"/>
      <c r="D11" s="60"/>
      <c r="E11" s="60"/>
      <c r="F11" s="60"/>
      <c r="G11" s="60"/>
    </row>
    <row r="12" spans="1:7" x14ac:dyDescent="0.3">
      <c r="A12" s="53" t="s">
        <v>457</v>
      </c>
      <c r="B12" s="60"/>
      <c r="C12" s="60"/>
      <c r="D12" s="60"/>
      <c r="E12" s="60"/>
      <c r="F12" s="60"/>
      <c r="G12" s="60"/>
    </row>
    <row r="13" spans="1:7" x14ac:dyDescent="0.3">
      <c r="A13" s="53" t="s">
        <v>458</v>
      </c>
      <c r="B13" s="60"/>
      <c r="C13" s="60"/>
      <c r="D13" s="60"/>
      <c r="E13" s="60"/>
      <c r="F13" s="60"/>
      <c r="G13" s="60"/>
    </row>
    <row r="14" spans="1:7" x14ac:dyDescent="0.3">
      <c r="A14" s="53" t="s">
        <v>459</v>
      </c>
      <c r="B14" s="60"/>
      <c r="C14" s="60"/>
      <c r="D14" s="60"/>
      <c r="E14" s="60"/>
      <c r="F14" s="60"/>
      <c r="G14" s="60"/>
    </row>
    <row r="15" spans="1:7" x14ac:dyDescent="0.3">
      <c r="A15" s="53" t="s">
        <v>460</v>
      </c>
      <c r="B15" s="60"/>
      <c r="C15" s="60"/>
      <c r="D15" s="60"/>
      <c r="E15" s="60"/>
      <c r="F15" s="60"/>
      <c r="G15" s="60"/>
    </row>
    <row r="16" spans="1:7" x14ac:dyDescent="0.3">
      <c r="A16" s="53" t="s">
        <v>461</v>
      </c>
      <c r="B16" s="60"/>
      <c r="C16" s="60"/>
      <c r="D16" s="60"/>
      <c r="E16" s="60"/>
      <c r="F16" s="60"/>
      <c r="G16" s="60"/>
    </row>
    <row r="17" spans="1:7" x14ac:dyDescent="0.3">
      <c r="A17" s="53" t="s">
        <v>462</v>
      </c>
      <c r="B17" s="60"/>
      <c r="C17" s="60"/>
      <c r="D17" s="60"/>
      <c r="E17" s="60"/>
      <c r="F17" s="60"/>
      <c r="G17" s="60"/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3">
      <c r="A20" s="53" t="s">
        <v>454</v>
      </c>
      <c r="B20" s="60"/>
      <c r="C20" s="60"/>
      <c r="D20" s="60"/>
      <c r="E20" s="60"/>
      <c r="F20" s="60"/>
      <c r="G20" s="60"/>
    </row>
    <row r="21" spans="1:7" x14ac:dyDescent="0.3">
      <c r="A21" s="53" t="s">
        <v>455</v>
      </c>
      <c r="B21" s="60"/>
      <c r="C21" s="60"/>
      <c r="D21" s="60"/>
      <c r="E21" s="60"/>
      <c r="F21" s="60"/>
      <c r="G21" s="60"/>
    </row>
    <row r="22" spans="1:7" x14ac:dyDescent="0.3">
      <c r="A22" s="53" t="s">
        <v>456</v>
      </c>
      <c r="B22" s="60"/>
      <c r="C22" s="60"/>
      <c r="D22" s="60"/>
      <c r="E22" s="60"/>
      <c r="F22" s="60"/>
      <c r="G22" s="60"/>
    </row>
    <row r="23" spans="1:7" x14ac:dyDescent="0.3">
      <c r="A23" s="53" t="s">
        <v>457</v>
      </c>
      <c r="B23" s="60"/>
      <c r="C23" s="60"/>
      <c r="D23" s="60"/>
      <c r="E23" s="60"/>
      <c r="F23" s="60"/>
      <c r="G23" s="60"/>
    </row>
    <row r="24" spans="1:7" x14ac:dyDescent="0.3">
      <c r="A24" s="53" t="s">
        <v>458</v>
      </c>
      <c r="B24" s="60"/>
      <c r="C24" s="60"/>
      <c r="D24" s="60"/>
      <c r="E24" s="60"/>
      <c r="F24" s="60"/>
      <c r="G24" s="60"/>
    </row>
    <row r="25" spans="1:7" x14ac:dyDescent="0.3">
      <c r="A25" s="53" t="s">
        <v>459</v>
      </c>
      <c r="B25" s="60"/>
      <c r="C25" s="60"/>
      <c r="D25" s="60"/>
      <c r="E25" s="60"/>
      <c r="F25" s="60"/>
      <c r="G25" s="60"/>
    </row>
    <row r="26" spans="1:7" x14ac:dyDescent="0.3">
      <c r="A26" s="53" t="s">
        <v>460</v>
      </c>
      <c r="B26" s="60"/>
      <c r="C26" s="60"/>
      <c r="D26" s="60"/>
      <c r="E26" s="60"/>
      <c r="F26" s="60"/>
      <c r="G26" s="60"/>
    </row>
    <row r="27" spans="1:7" x14ac:dyDescent="0.3">
      <c r="A27" s="53" t="s">
        <v>464</v>
      </c>
      <c r="B27" s="60"/>
      <c r="C27" s="60"/>
      <c r="D27" s="60"/>
      <c r="E27" s="60"/>
      <c r="F27" s="60"/>
      <c r="G27" s="60"/>
    </row>
    <row r="28" spans="1:7" x14ac:dyDescent="0.3">
      <c r="A28" s="53" t="s">
        <v>462</v>
      </c>
      <c r="B28" s="60"/>
      <c r="C28" s="60"/>
      <c r="D28" s="60"/>
      <c r="E28" s="60"/>
      <c r="F28" s="60"/>
      <c r="G28" s="60"/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33" sqref="A33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3">
      <c r="A6" s="189"/>
      <c r="B6" s="187"/>
      <c r="C6" s="187"/>
      <c r="D6" s="187"/>
      <c r="E6" s="187"/>
      <c r="F6" s="187"/>
      <c r="G6" s="88" t="s">
        <v>3294</v>
      </c>
    </row>
    <row r="7" spans="1:7" x14ac:dyDescent="0.3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469</v>
      </c>
      <c r="B8" s="60"/>
      <c r="C8" s="60"/>
      <c r="D8" s="60"/>
      <c r="E8" s="60"/>
      <c r="F8" s="60"/>
      <c r="G8" s="60"/>
    </row>
    <row r="9" spans="1:7" x14ac:dyDescent="0.3">
      <c r="A9" s="53" t="s">
        <v>470</v>
      </c>
      <c r="B9" s="60"/>
      <c r="C9" s="60"/>
      <c r="D9" s="60"/>
      <c r="E9" s="60"/>
      <c r="F9" s="60"/>
      <c r="G9" s="60"/>
    </row>
    <row r="10" spans="1:7" x14ac:dyDescent="0.3">
      <c r="A10" s="53" t="s">
        <v>471</v>
      </c>
      <c r="B10" s="60"/>
      <c r="C10" s="60"/>
      <c r="D10" s="60"/>
      <c r="E10" s="60"/>
      <c r="F10" s="60"/>
      <c r="G10" s="60"/>
    </row>
    <row r="11" spans="1:7" x14ac:dyDescent="0.3">
      <c r="A11" s="53" t="s">
        <v>472</v>
      </c>
      <c r="B11" s="60"/>
      <c r="C11" s="60"/>
      <c r="D11" s="60"/>
      <c r="E11" s="60"/>
      <c r="F11" s="60"/>
      <c r="G11" s="60"/>
    </row>
    <row r="12" spans="1:7" x14ac:dyDescent="0.3">
      <c r="A12" s="53" t="s">
        <v>473</v>
      </c>
      <c r="B12" s="60"/>
      <c r="C12" s="60"/>
      <c r="D12" s="60"/>
      <c r="E12" s="60"/>
      <c r="F12" s="60"/>
      <c r="G12" s="60"/>
    </row>
    <row r="13" spans="1:7" x14ac:dyDescent="0.3">
      <c r="A13" s="56" t="s">
        <v>474</v>
      </c>
      <c r="B13" s="60"/>
      <c r="C13" s="60"/>
      <c r="D13" s="60"/>
      <c r="E13" s="60"/>
      <c r="F13" s="60"/>
      <c r="G13" s="60"/>
    </row>
    <row r="14" spans="1:7" x14ac:dyDescent="0.3">
      <c r="A14" s="53" t="s">
        <v>475</v>
      </c>
      <c r="B14" s="60"/>
      <c r="C14" s="60"/>
      <c r="D14" s="60"/>
      <c r="E14" s="60"/>
      <c r="F14" s="60"/>
      <c r="G14" s="60"/>
    </row>
    <row r="15" spans="1:7" x14ac:dyDescent="0.3">
      <c r="A15" s="53" t="s">
        <v>476</v>
      </c>
      <c r="B15" s="60"/>
      <c r="C15" s="60"/>
      <c r="D15" s="60"/>
      <c r="E15" s="60"/>
      <c r="F15" s="60"/>
      <c r="G15" s="60"/>
    </row>
    <row r="16" spans="1:7" x14ac:dyDescent="0.3">
      <c r="A16" s="53" t="s">
        <v>477</v>
      </c>
      <c r="B16" s="60"/>
      <c r="C16" s="60"/>
      <c r="D16" s="60"/>
      <c r="E16" s="60"/>
      <c r="F16" s="60"/>
      <c r="G16" s="60"/>
    </row>
    <row r="17" spans="1:7" x14ac:dyDescent="0.3">
      <c r="A17" s="53" t="s">
        <v>3298</v>
      </c>
      <c r="B17" s="60"/>
      <c r="C17" s="60"/>
      <c r="D17" s="60"/>
      <c r="E17" s="60"/>
      <c r="F17" s="60"/>
      <c r="G17" s="60"/>
    </row>
    <row r="18" spans="1:7" x14ac:dyDescent="0.3">
      <c r="A18" s="53" t="s">
        <v>478</v>
      </c>
      <c r="B18" s="60"/>
      <c r="C18" s="60"/>
      <c r="D18" s="60"/>
      <c r="E18" s="60"/>
      <c r="F18" s="60"/>
      <c r="G18" s="60"/>
    </row>
    <row r="19" spans="1:7" x14ac:dyDescent="0.3">
      <c r="A19" s="53" t="s">
        <v>479</v>
      </c>
      <c r="B19" s="60"/>
      <c r="C19" s="60"/>
      <c r="D19" s="60"/>
      <c r="E19" s="60"/>
      <c r="F19" s="60"/>
      <c r="G19" s="60"/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/>
      <c r="C22" s="60"/>
      <c r="D22" s="60"/>
      <c r="E22" s="60"/>
      <c r="F22" s="60"/>
      <c r="G22" s="60"/>
    </row>
    <row r="23" spans="1:7" x14ac:dyDescent="0.3">
      <c r="A23" s="53" t="s">
        <v>481</v>
      </c>
      <c r="B23" s="60"/>
      <c r="C23" s="60"/>
      <c r="D23" s="60"/>
      <c r="E23" s="60"/>
      <c r="F23" s="60"/>
      <c r="G23" s="60"/>
    </row>
    <row r="24" spans="1:7" x14ac:dyDescent="0.3">
      <c r="A24" s="53" t="s">
        <v>482</v>
      </c>
      <c r="B24" s="60"/>
      <c r="C24" s="60"/>
      <c r="D24" s="60"/>
      <c r="E24" s="60"/>
      <c r="F24" s="60"/>
      <c r="G24" s="60"/>
    </row>
    <row r="25" spans="1:7" x14ac:dyDescent="0.3">
      <c r="A25" s="53" t="s">
        <v>483</v>
      </c>
      <c r="B25" s="60"/>
      <c r="C25" s="60"/>
      <c r="D25" s="60"/>
      <c r="E25" s="60"/>
      <c r="F25" s="60"/>
      <c r="G25" s="60"/>
    </row>
    <row r="26" spans="1:7" x14ac:dyDescent="0.3">
      <c r="A26" s="53" t="s">
        <v>484</v>
      </c>
      <c r="B26" s="60"/>
      <c r="C26" s="60"/>
      <c r="D26" s="60"/>
      <c r="E26" s="60"/>
      <c r="F26" s="60"/>
      <c r="G26" s="60"/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/>
      <c r="C29" s="60"/>
      <c r="D29" s="60"/>
      <c r="E29" s="60"/>
      <c r="F29" s="60"/>
      <c r="G29" s="60"/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/>
      <c r="C34" s="60"/>
      <c r="D34" s="60"/>
      <c r="E34" s="60"/>
      <c r="F34" s="60"/>
      <c r="G34" s="60"/>
    </row>
    <row r="35" spans="1:7" ht="28.8" x14ac:dyDescent="0.3">
      <c r="A35" s="57" t="s">
        <v>488</v>
      </c>
      <c r="B35" s="60"/>
      <c r="C35" s="60"/>
      <c r="D35" s="60"/>
      <c r="E35" s="60"/>
      <c r="F35" s="60"/>
      <c r="G35" s="60"/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3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B1" zoomScale="90" zoomScaleNormal="90" workbookViewId="0">
      <selection activeCell="D27" sqref="D27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3">
      <c r="A6" s="191"/>
      <c r="B6" s="187"/>
      <c r="C6" s="187"/>
      <c r="D6" s="187"/>
      <c r="E6" s="187"/>
      <c r="F6" s="187"/>
      <c r="G6" s="88" t="s">
        <v>3295</v>
      </c>
    </row>
    <row r="7" spans="1:7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454</v>
      </c>
      <c r="B8" s="60"/>
      <c r="C8" s="60"/>
      <c r="D8" s="60"/>
      <c r="E8" s="60"/>
      <c r="F8" s="60"/>
      <c r="G8" s="60"/>
    </row>
    <row r="9" spans="1:7" x14ac:dyDescent="0.3">
      <c r="A9" s="53" t="s">
        <v>455</v>
      </c>
      <c r="B9" s="60"/>
      <c r="C9" s="60"/>
      <c r="D9" s="60"/>
      <c r="E9" s="60"/>
      <c r="F9" s="60"/>
      <c r="G9" s="60"/>
    </row>
    <row r="10" spans="1:7" x14ac:dyDescent="0.3">
      <c r="A10" s="53" t="s">
        <v>456</v>
      </c>
      <c r="B10" s="60"/>
      <c r="C10" s="60"/>
      <c r="D10" s="60"/>
      <c r="E10" s="60"/>
      <c r="F10" s="60"/>
      <c r="G10" s="60"/>
    </row>
    <row r="11" spans="1:7" x14ac:dyDescent="0.3">
      <c r="A11" s="53" t="s">
        <v>457</v>
      </c>
      <c r="B11" s="60"/>
      <c r="C11" s="60"/>
      <c r="D11" s="60"/>
      <c r="E11" s="60"/>
      <c r="F11" s="60"/>
      <c r="G11" s="60"/>
    </row>
    <row r="12" spans="1:7" x14ac:dyDescent="0.3">
      <c r="A12" s="53" t="s">
        <v>458</v>
      </c>
      <c r="B12" s="60"/>
      <c r="C12" s="60"/>
      <c r="D12" s="60"/>
      <c r="E12" s="60"/>
      <c r="F12" s="60"/>
      <c r="G12" s="60"/>
    </row>
    <row r="13" spans="1:7" x14ac:dyDescent="0.3">
      <c r="A13" s="53" t="s">
        <v>459</v>
      </c>
      <c r="B13" s="60"/>
      <c r="C13" s="60"/>
      <c r="D13" s="60"/>
      <c r="E13" s="60"/>
      <c r="F13" s="60"/>
      <c r="G13" s="60"/>
    </row>
    <row r="14" spans="1:7" x14ac:dyDescent="0.3">
      <c r="A14" s="53" t="s">
        <v>460</v>
      </c>
      <c r="B14" s="60"/>
      <c r="C14" s="60"/>
      <c r="D14" s="60"/>
      <c r="E14" s="60"/>
      <c r="F14" s="60"/>
      <c r="G14" s="60"/>
    </row>
    <row r="15" spans="1:7" x14ac:dyDescent="0.3">
      <c r="A15" s="53" t="s">
        <v>461</v>
      </c>
      <c r="B15" s="60"/>
      <c r="C15" s="60"/>
      <c r="D15" s="60"/>
      <c r="E15" s="60"/>
      <c r="F15" s="60"/>
      <c r="G15" s="60"/>
    </row>
    <row r="16" spans="1:7" x14ac:dyDescent="0.3">
      <c r="A16" s="53" t="s">
        <v>462</v>
      </c>
      <c r="B16" s="60"/>
      <c r="C16" s="60"/>
      <c r="D16" s="60"/>
      <c r="E16" s="60"/>
      <c r="F16" s="60"/>
      <c r="G16" s="60"/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3">
      <c r="A19" s="53" t="s">
        <v>454</v>
      </c>
      <c r="B19" s="60"/>
      <c r="C19" s="60"/>
      <c r="D19" s="60"/>
      <c r="E19" s="60"/>
      <c r="F19" s="60"/>
      <c r="G19" s="60"/>
    </row>
    <row r="20" spans="1:7" x14ac:dyDescent="0.3">
      <c r="A20" s="53" t="s">
        <v>455</v>
      </c>
      <c r="B20" s="60"/>
      <c r="C20" s="60"/>
      <c r="D20" s="60"/>
      <c r="E20" s="60"/>
      <c r="F20" s="60"/>
      <c r="G20" s="60"/>
    </row>
    <row r="21" spans="1:7" x14ac:dyDescent="0.3">
      <c r="A21" s="53" t="s">
        <v>456</v>
      </c>
      <c r="B21" s="60"/>
      <c r="C21" s="60"/>
      <c r="D21" s="60"/>
      <c r="E21" s="60"/>
      <c r="F21" s="60"/>
      <c r="G21" s="60"/>
    </row>
    <row r="22" spans="1:7" x14ac:dyDescent="0.3">
      <c r="A22" s="53" t="s">
        <v>457</v>
      </c>
      <c r="B22" s="60"/>
      <c r="C22" s="60"/>
      <c r="D22" s="60"/>
      <c r="E22" s="60"/>
      <c r="F22" s="60"/>
      <c r="G22" s="60"/>
    </row>
    <row r="23" spans="1:7" x14ac:dyDescent="0.3">
      <c r="A23" s="53" t="s">
        <v>458</v>
      </c>
      <c r="B23" s="60"/>
      <c r="C23" s="60"/>
      <c r="D23" s="60"/>
      <c r="E23" s="60"/>
      <c r="F23" s="60"/>
      <c r="G23" s="60"/>
    </row>
    <row r="24" spans="1:7" x14ac:dyDescent="0.3">
      <c r="A24" s="53" t="s">
        <v>459</v>
      </c>
      <c r="B24" s="60"/>
      <c r="C24" s="60"/>
      <c r="D24" s="60"/>
      <c r="E24" s="60"/>
      <c r="F24" s="60"/>
      <c r="G24" s="60"/>
    </row>
    <row r="25" spans="1:7" x14ac:dyDescent="0.3">
      <c r="A25" s="53" t="s">
        <v>460</v>
      </c>
      <c r="B25" s="60"/>
      <c r="C25" s="60"/>
      <c r="D25" s="60"/>
      <c r="E25" s="60"/>
      <c r="F25" s="60"/>
      <c r="G25" s="60"/>
    </row>
    <row r="26" spans="1:7" x14ac:dyDescent="0.3">
      <c r="A26" s="53" t="s">
        <v>464</v>
      </c>
      <c r="B26" s="60"/>
      <c r="C26" s="60"/>
      <c r="D26" s="60"/>
      <c r="E26" s="60"/>
      <c r="F26" s="60"/>
      <c r="G26" s="60"/>
    </row>
    <row r="27" spans="1:7" x14ac:dyDescent="0.3">
      <c r="A27" s="53" t="s">
        <v>462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3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5" t="s">
        <v>495</v>
      </c>
      <c r="B1" s="165"/>
      <c r="C1" s="165"/>
      <c r="D1" s="165"/>
      <c r="E1" s="165"/>
      <c r="F1" s="165"/>
      <c r="G1" s="111"/>
    </row>
    <row r="2" spans="1:7" x14ac:dyDescent="0.3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x14ac:dyDescent="0.3">
      <c r="A3" s="162" t="s">
        <v>496</v>
      </c>
      <c r="B3" s="163"/>
      <c r="C3" s="163"/>
      <c r="D3" s="163"/>
      <c r="E3" s="163"/>
      <c r="F3" s="164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B15" sqref="B15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5" t="s">
        <v>545</v>
      </c>
      <c r="B1" s="165"/>
      <c r="C1" s="165"/>
      <c r="D1" s="165"/>
      <c r="E1" s="165"/>
      <c r="F1" s="165"/>
    </row>
    <row r="2" spans="1:6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3">
      <c r="A3" s="156" t="s">
        <v>117</v>
      </c>
      <c r="B3" s="157"/>
      <c r="C3" s="157"/>
      <c r="D3" s="157"/>
      <c r="E3" s="157"/>
      <c r="F3" s="158"/>
    </row>
    <row r="4" spans="1:6" x14ac:dyDescent="0.3">
      <c r="A4" s="159" t="str">
        <f>PERIODO_INFORME</f>
        <v>Al 31 de diciembre de 2020 y al 31 de diciembre de 2021 (b)</v>
      </c>
      <c r="B4" s="160"/>
      <c r="C4" s="160"/>
      <c r="D4" s="160"/>
      <c r="E4" s="160"/>
      <c r="F4" s="161"/>
    </row>
    <row r="5" spans="1:6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8" x14ac:dyDescent="0.3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3210517</v>
      </c>
      <c r="C9" s="60">
        <f>SUM(C10:C16)</f>
        <v>39036373</v>
      </c>
      <c r="D9" s="100" t="s">
        <v>54</v>
      </c>
      <c r="E9" s="60">
        <f>SUM(E10:E18)</f>
        <v>38525</v>
      </c>
      <c r="F9" s="60">
        <f>SUM(F10:F18)</f>
        <v>53852</v>
      </c>
    </row>
    <row r="10" spans="1:6" x14ac:dyDescent="0.3">
      <c r="A10" s="96" t="s">
        <v>4</v>
      </c>
      <c r="B10" s="60">
        <v>2187</v>
      </c>
      <c r="C10" s="60">
        <v>2655</v>
      </c>
      <c r="D10" s="101" t="s">
        <v>55</v>
      </c>
      <c r="E10" s="60"/>
      <c r="F10" s="60"/>
    </row>
    <row r="11" spans="1:6" x14ac:dyDescent="0.3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3">
      <c r="A12" s="96" t="s">
        <v>6</v>
      </c>
      <c r="B12" s="77">
        <v>3208330</v>
      </c>
      <c r="C12" s="60">
        <v>39033718</v>
      </c>
      <c r="D12" s="101" t="s">
        <v>57</v>
      </c>
      <c r="E12" s="60"/>
      <c r="F12" s="60"/>
    </row>
    <row r="13" spans="1:6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3">
      <c r="A16" s="96" t="s">
        <v>10</v>
      </c>
      <c r="B16" s="60"/>
      <c r="C16" s="60"/>
      <c r="D16" s="101" t="s">
        <v>61</v>
      </c>
      <c r="E16" s="60">
        <v>38525</v>
      </c>
      <c r="F16" s="60">
        <v>53852</v>
      </c>
    </row>
    <row r="17" spans="1:6" x14ac:dyDescent="0.3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x14ac:dyDescent="0.3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3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3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3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3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3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3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3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3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3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3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3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3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3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3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19173</v>
      </c>
    </row>
    <row r="39" spans="1:6" x14ac:dyDescent="0.3">
      <c r="A39" s="97" t="s">
        <v>32</v>
      </c>
      <c r="B39" s="60"/>
      <c r="C39" s="60"/>
      <c r="D39" s="101" t="s">
        <v>84</v>
      </c>
      <c r="E39" s="60">
        <v>0</v>
      </c>
      <c r="F39" s="60">
        <v>19173</v>
      </c>
    </row>
    <row r="40" spans="1:6" x14ac:dyDescent="0.3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3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3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3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3210517</v>
      </c>
      <c r="C47" s="61">
        <f>C9+C17+C25+C31+C38+C41</f>
        <v>39036373</v>
      </c>
      <c r="D47" s="99" t="s">
        <v>91</v>
      </c>
      <c r="E47" s="61">
        <f>E9+E19+E23+E26+E27+E31+E38+E42</f>
        <v>38525</v>
      </c>
      <c r="F47" s="61">
        <f>F9+F19+F23+F26+F27+F31+F38+F42</f>
        <v>73025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3">
      <c r="A51" s="95" t="s">
        <v>42</v>
      </c>
      <c r="B51" s="60">
        <v>0</v>
      </c>
      <c r="C51" s="60">
        <v>386101</v>
      </c>
      <c r="D51" s="100" t="s">
        <v>94</v>
      </c>
      <c r="E51" s="60"/>
      <c r="F51" s="60"/>
    </row>
    <row r="52" spans="1:6" x14ac:dyDescent="0.3">
      <c r="A52" s="95" t="s">
        <v>43</v>
      </c>
      <c r="B52" s="60">
        <v>21475961</v>
      </c>
      <c r="C52" s="60">
        <v>21798952</v>
      </c>
      <c r="D52" s="100" t="s">
        <v>95</v>
      </c>
      <c r="E52" s="60"/>
      <c r="F52" s="60"/>
    </row>
    <row r="53" spans="1:6" x14ac:dyDescent="0.3">
      <c r="A53" s="95" t="s">
        <v>44</v>
      </c>
      <c r="B53" s="60">
        <v>1010733</v>
      </c>
      <c r="C53" s="60">
        <v>1728451</v>
      </c>
      <c r="D53" s="100" t="s">
        <v>96</v>
      </c>
      <c r="E53" s="60"/>
      <c r="F53" s="60"/>
    </row>
    <row r="54" spans="1:6" x14ac:dyDescent="0.3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3">
      <c r="A55" s="95" t="s">
        <v>46</v>
      </c>
      <c r="B55" s="60">
        <v>-2256677</v>
      </c>
      <c r="C55" s="60">
        <v>-2949594</v>
      </c>
      <c r="D55" s="37" t="s">
        <v>98</v>
      </c>
      <c r="E55" s="60"/>
      <c r="F55" s="60"/>
    </row>
    <row r="56" spans="1:6" x14ac:dyDescent="0.3">
      <c r="A56" s="95" t="s">
        <v>47</v>
      </c>
      <c r="B56" s="60">
        <v>2419</v>
      </c>
      <c r="C56" s="60">
        <v>19892</v>
      </c>
      <c r="D56" s="54"/>
      <c r="E56" s="54"/>
      <c r="F56" s="54"/>
    </row>
    <row r="57" spans="1:6" x14ac:dyDescent="0.3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/>
      <c r="C58" s="60"/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38525</v>
      </c>
      <c r="F59" s="61">
        <f>F47+F57</f>
        <v>73025</v>
      </c>
    </row>
    <row r="60" spans="1:6" x14ac:dyDescent="0.3">
      <c r="A60" s="55" t="s">
        <v>50</v>
      </c>
      <c r="B60" s="61">
        <f>SUM(B50:B58)</f>
        <v>20416152</v>
      </c>
      <c r="C60" s="61">
        <f>SUM(C50:C58)</f>
        <v>21167518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23626669</v>
      </c>
      <c r="C62" s="61">
        <f>SUM(C47+C60)</f>
        <v>60203891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72573415</v>
      </c>
      <c r="F63" s="77">
        <f>SUM(F64:F66)</f>
        <v>108282507</v>
      </c>
    </row>
    <row r="64" spans="1:6" x14ac:dyDescent="0.3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3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3">
      <c r="A66" s="54"/>
      <c r="B66" s="54"/>
      <c r="C66" s="54"/>
      <c r="D66" s="103" t="s">
        <v>105</v>
      </c>
      <c r="E66" s="77">
        <v>146487448</v>
      </c>
      <c r="F66" s="77">
        <v>182196540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-48985271</v>
      </c>
      <c r="F68" s="77">
        <f>SUM(F69:F73)</f>
        <v>-48151642</v>
      </c>
    </row>
    <row r="69" spans="1:6" x14ac:dyDescent="0.3">
      <c r="A69" s="12"/>
      <c r="B69" s="54"/>
      <c r="C69" s="54"/>
      <c r="D69" s="103" t="s">
        <v>107</v>
      </c>
      <c r="E69" s="77">
        <v>-833629</v>
      </c>
      <c r="F69" s="77">
        <v>560875</v>
      </c>
    </row>
    <row r="70" spans="1:6" x14ac:dyDescent="0.3">
      <c r="A70" s="12"/>
      <c r="B70" s="54"/>
      <c r="C70" s="54"/>
      <c r="D70" s="103" t="s">
        <v>108</v>
      </c>
      <c r="E70" s="77">
        <v>-48151642</v>
      </c>
      <c r="F70" s="77">
        <v>-48712517</v>
      </c>
    </row>
    <row r="71" spans="1:6" x14ac:dyDescent="0.3">
      <c r="A71" s="12"/>
      <c r="B71" s="54"/>
      <c r="C71" s="54"/>
      <c r="D71" s="103" t="s">
        <v>109</v>
      </c>
      <c r="E71" s="77"/>
      <c r="F71" s="77"/>
    </row>
    <row r="72" spans="1:6" x14ac:dyDescent="0.3">
      <c r="A72" s="12"/>
      <c r="B72" s="54"/>
      <c r="C72" s="54"/>
      <c r="D72" s="103" t="s">
        <v>110</v>
      </c>
      <c r="E72" s="77"/>
      <c r="F72" s="77"/>
    </row>
    <row r="73" spans="1:6" x14ac:dyDescent="0.3">
      <c r="A73" s="12"/>
      <c r="B73" s="54"/>
      <c r="C73" s="54"/>
      <c r="D73" s="103" t="s">
        <v>111</v>
      </c>
      <c r="E73" s="77"/>
      <c r="F73" s="77"/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23588144</v>
      </c>
      <c r="F79" s="61">
        <f>F63+F68+F75</f>
        <v>60130865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23626669</v>
      </c>
      <c r="F81" s="61">
        <f>F59+F79</f>
        <v>60203890</v>
      </c>
    </row>
    <row r="82" spans="1:6" x14ac:dyDescent="0.3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3210517</v>
      </c>
      <c r="Q4" s="18">
        <f>'Formato 1'!C9</f>
        <v>39036373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2187</v>
      </c>
      <c r="Q5" s="18">
        <f>'Formato 1'!C10</f>
        <v>2655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3208330</v>
      </c>
      <c r="Q7" s="18">
        <f>'Formato 1'!C12</f>
        <v>39033718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3210517</v>
      </c>
      <c r="Q42" s="18">
        <f>'Formato 1'!C47</f>
        <v>39036373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386101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21475961</v>
      </c>
      <c r="Q46">
        <f>'Formato 1'!C52</f>
        <v>21798952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1010733</v>
      </c>
      <c r="Q47">
        <f>'Formato 1'!C53</f>
        <v>1728451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-2256677</v>
      </c>
      <c r="Q49">
        <f>'Formato 1'!C55</f>
        <v>-2949594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2419</v>
      </c>
      <c r="Q50">
        <f>'Formato 1'!C56</f>
        <v>19892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20416152</v>
      </c>
      <c r="Q53">
        <f>'Formato 1'!C60</f>
        <v>21167518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23626669</v>
      </c>
      <c r="Q54">
        <f>'Formato 1'!C62</f>
        <v>60203891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38525</v>
      </c>
      <c r="Q57">
        <f>'Formato 1'!F9</f>
        <v>53852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38525</v>
      </c>
      <c r="Q64">
        <f>'Formato 1'!F16</f>
        <v>53852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19173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19173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38525</v>
      </c>
      <c r="Q95">
        <f>'Formato 1'!F47</f>
        <v>73025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38525</v>
      </c>
      <c r="Q104">
        <f>'Formato 1'!F59</f>
        <v>73025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72573415</v>
      </c>
      <c r="Q106">
        <f>'Formato 1'!F63</f>
        <v>108282507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146487448</v>
      </c>
      <c r="Q109">
        <f>'Formato 1'!F66</f>
        <v>182196540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-48985271</v>
      </c>
      <c r="Q110">
        <f>'Formato 1'!F68</f>
        <v>-48151642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-833629</v>
      </c>
      <c r="Q111">
        <f>'Formato 1'!F69</f>
        <v>560875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-48151642</v>
      </c>
      <c r="Q112">
        <f>'Formato 1'!F70</f>
        <v>-48712517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23588144</v>
      </c>
      <c r="Q119">
        <f>'Formato 1'!F79</f>
        <v>60130865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23626669</v>
      </c>
      <c r="Q120">
        <f>'Formato 1'!F81</f>
        <v>60203890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4" zoomScale="90" zoomScaleNormal="90" workbookViewId="0">
      <selection activeCell="A42" sqref="A42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3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3">
      <c r="A4" s="159" t="str">
        <f>PERIODO_INFORME</f>
        <v>Al 31 de diciembre de 2020 y al 31 de diciembre de 2021 (b)</v>
      </c>
      <c r="B4" s="160"/>
      <c r="C4" s="160"/>
      <c r="D4" s="160"/>
      <c r="E4" s="160"/>
      <c r="F4" s="160"/>
      <c r="G4" s="160"/>
      <c r="H4" s="161"/>
    </row>
    <row r="5" spans="1:9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/>
      <c r="C9" s="60"/>
      <c r="D9" s="60"/>
      <c r="E9" s="60"/>
      <c r="F9" s="60"/>
      <c r="G9" s="60"/>
      <c r="H9" s="60"/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3">
      <c r="A13" s="107" t="s">
        <v>132</v>
      </c>
      <c r="B13" s="60">
        <f>SUM(B14:B16)</f>
        <v>0</v>
      </c>
      <c r="C13" s="60">
        <f t="shared" ref="C13:H13" si="1">SUM(C14:C16)</f>
        <v>0</v>
      </c>
      <c r="D13" s="60">
        <f t="shared" si="1"/>
        <v>0</v>
      </c>
      <c r="E13" s="60">
        <f t="shared" si="1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73025</v>
      </c>
      <c r="C18" s="132"/>
      <c r="D18" s="132"/>
      <c r="E18" s="132"/>
      <c r="F18" s="61">
        <v>38525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73025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38525</v>
      </c>
      <c r="G20" s="61">
        <f t="shared" si="2"/>
        <v>0</v>
      </c>
      <c r="H20" s="61">
        <f t="shared" si="2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3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3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3">
      <c r="A37" s="166"/>
      <c r="B37" s="166"/>
      <c r="C37" s="166"/>
      <c r="D37" s="166"/>
      <c r="E37" s="166"/>
      <c r="F37" s="166"/>
      <c r="G37" s="166"/>
      <c r="H37" s="166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73025</v>
      </c>
      <c r="Q12" s="18"/>
      <c r="R12" s="18"/>
      <c r="S12" s="18"/>
      <c r="T12" s="18">
        <f>'Formato 2'!F18</f>
        <v>38525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73025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38525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D4" zoomScale="90" zoomScaleNormal="90" workbookViewId="0">
      <selection activeCell="G9" sqref="G9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3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3">
      <c r="A4" s="159" t="str">
        <f>TRIMESTRE</f>
        <v>Del 1 de enero al 31 de diciembre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Jesus</cp:lastModifiedBy>
  <cp:lastPrinted>2017-02-04T00:56:20Z</cp:lastPrinted>
  <dcterms:created xsi:type="dcterms:W3CDTF">2017-01-19T17:59:06Z</dcterms:created>
  <dcterms:modified xsi:type="dcterms:W3CDTF">2022-02-05T03:45:50Z</dcterms:modified>
</cp:coreProperties>
</file>